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540" windowWidth="16665" windowHeight="8640"/>
  </bookViews>
  <sheets>
    <sheet name="Rekapitulace stavby" sheetId="1" r:id="rId1"/>
    <sheet name="SO-01 - Oprava staničních..." sheetId="2" r:id="rId2"/>
    <sheet name="VON - Vedlejší a ostatní ..." sheetId="3" r:id="rId3"/>
  </sheets>
  <definedNames>
    <definedName name="_xlnm._FilterDatabase" localSheetId="1" hidden="1">'SO-01 - Oprava staničních...'!$C$123:$K$225</definedName>
    <definedName name="_xlnm._FilterDatabase" localSheetId="2" hidden="1">'VON - Vedlejší a ostatní ...'!$C$116:$K$132</definedName>
    <definedName name="_xlnm.Print_Titles" localSheetId="0">'Rekapitulace stavby'!$92:$92</definedName>
    <definedName name="_xlnm.Print_Titles" localSheetId="1">'SO-01 - Oprava staničních...'!$123:$123</definedName>
    <definedName name="_xlnm.Print_Titles" localSheetId="2">'VON - Vedlejší a ostatní ...'!$116:$116</definedName>
    <definedName name="_xlnm.Print_Area" localSheetId="0">'Rekapitulace stavby'!$D$4:$AO$76,'Rekapitulace stavby'!$C$82:$AQ$97</definedName>
    <definedName name="_xlnm.Print_Area" localSheetId="1">'SO-01 - Oprava staničních...'!$C$4:$J$76,'SO-01 - Oprava staničních...'!$C$82:$J$105,'SO-01 - Oprava staničních...'!$C$111:$K$225</definedName>
    <definedName name="_xlnm.Print_Area" localSheetId="2">'VON - Vedlejší a ostatní ...'!$C$4:$J$76,'VON - Vedlejší a ostatní ...'!$C$82:$J$98,'VON - Vedlejší a ostatní ...'!$C$104:$K$132</definedName>
  </definedNames>
  <calcPr calcId="145621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30" i="3"/>
  <c r="BH130" i="3"/>
  <c r="BG130" i="3"/>
  <c r="BF130" i="3"/>
  <c r="T130" i="3"/>
  <c r="R130" i="3"/>
  <c r="P130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 s="1"/>
  <c r="J23" i="3"/>
  <c r="J21" i="3"/>
  <c r="E21" i="3"/>
  <c r="J113" i="3" s="1"/>
  <c r="J20" i="3"/>
  <c r="J18" i="3"/>
  <c r="E18" i="3"/>
  <c r="F114" i="3" s="1"/>
  <c r="J17" i="3"/>
  <c r="J15" i="3"/>
  <c r="E15" i="3"/>
  <c r="F113" i="3" s="1"/>
  <c r="J14" i="3"/>
  <c r="J12" i="3"/>
  <c r="J111" i="3" s="1"/>
  <c r="E7" i="3"/>
  <c r="E107" i="3"/>
  <c r="J37" i="2"/>
  <c r="J36" i="2"/>
  <c r="AY95" i="1"/>
  <c r="J35" i="2"/>
  <c r="AX95" i="1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6" i="2"/>
  <c r="BH216" i="2"/>
  <c r="BG216" i="2"/>
  <c r="BF216" i="2"/>
  <c r="T216" i="2"/>
  <c r="R216" i="2"/>
  <c r="P216" i="2"/>
  <c r="BI213" i="2"/>
  <c r="BH213" i="2"/>
  <c r="BG213" i="2"/>
  <c r="BF213" i="2"/>
  <c r="T213" i="2"/>
  <c r="R213" i="2"/>
  <c r="P213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R201" i="2" s="1"/>
  <c r="P202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4" i="2"/>
  <c r="BH174" i="2"/>
  <c r="BG174" i="2"/>
  <c r="BF174" i="2"/>
  <c r="T174" i="2"/>
  <c r="R174" i="2"/>
  <c r="P174" i="2"/>
  <c r="BI171" i="2"/>
  <c r="BH171" i="2"/>
  <c r="BG171" i="2"/>
  <c r="BF171" i="2"/>
  <c r="T171" i="2"/>
  <c r="R171" i="2"/>
  <c r="P171" i="2"/>
  <c r="BI169" i="2"/>
  <c r="BH169" i="2"/>
  <c r="BG169" i="2"/>
  <c r="BF169" i="2"/>
  <c r="T169" i="2"/>
  <c r="R169" i="2"/>
  <c r="P169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9" i="2"/>
  <c r="BH139" i="2"/>
  <c r="BG139" i="2"/>
  <c r="BF139" i="2"/>
  <c r="T139" i="2"/>
  <c r="R139" i="2"/>
  <c r="P139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121" i="2" s="1"/>
  <c r="J17" i="2"/>
  <c r="J15" i="2"/>
  <c r="E15" i="2"/>
  <c r="F120" i="2" s="1"/>
  <c r="J14" i="2"/>
  <c r="J12" i="2"/>
  <c r="J89" i="2"/>
  <c r="E7" i="2"/>
  <c r="E114" i="2"/>
  <c r="L90" i="1"/>
  <c r="AM90" i="1"/>
  <c r="AM89" i="1"/>
  <c r="L89" i="1"/>
  <c r="AM87" i="1"/>
  <c r="L87" i="1"/>
  <c r="L85" i="1"/>
  <c r="L84" i="1"/>
  <c r="BK130" i="3"/>
  <c r="J130" i="3"/>
  <c r="BK128" i="3"/>
  <c r="J128" i="3"/>
  <c r="BK126" i="3"/>
  <c r="J126" i="3"/>
  <c r="BK123" i="3"/>
  <c r="J123" i="3"/>
  <c r="BK121" i="3"/>
  <c r="J121" i="3"/>
  <c r="BK119" i="3"/>
  <c r="J119" i="3"/>
  <c r="BK224" i="2"/>
  <c r="J222" i="2"/>
  <c r="BK216" i="2"/>
  <c r="J213" i="2"/>
  <c r="BK206" i="2"/>
  <c r="J204" i="2"/>
  <c r="BK202" i="2"/>
  <c r="BK197" i="2"/>
  <c r="BK195" i="2"/>
  <c r="J190" i="2"/>
  <c r="BK188" i="2"/>
  <c r="BK181" i="2"/>
  <c r="BK178" i="2"/>
  <c r="BK174" i="2"/>
  <c r="BK171" i="2"/>
  <c r="BK169" i="2"/>
  <c r="J166" i="2"/>
  <c r="BK164" i="2"/>
  <c r="J162" i="2"/>
  <c r="BK160" i="2"/>
  <c r="BK158" i="2"/>
  <c r="J152" i="2"/>
  <c r="BK150" i="2"/>
  <c r="J148" i="2"/>
  <c r="BK146" i="2"/>
  <c r="BK144" i="2"/>
  <c r="BK142" i="2"/>
  <c r="J139" i="2"/>
  <c r="J136" i="2"/>
  <c r="BK134" i="2"/>
  <c r="BK132" i="2"/>
  <c r="BK129" i="2"/>
  <c r="J127" i="2"/>
  <c r="AS94" i="1"/>
  <c r="J199" i="2"/>
  <c r="J195" i="2"/>
  <c r="J192" i="2"/>
  <c r="BK184" i="2"/>
  <c r="J164" i="2"/>
  <c r="J158" i="2"/>
  <c r="J150" i="2"/>
  <c r="J134" i="2"/>
  <c r="J132" i="2"/>
  <c r="J224" i="2"/>
  <c r="BK222" i="2"/>
  <c r="J216" i="2"/>
  <c r="BK213" i="2"/>
  <c r="J206" i="2"/>
  <c r="BK204" i="2"/>
  <c r="J202" i="2"/>
  <c r="BK199" i="2"/>
  <c r="J197" i="2"/>
  <c r="BK192" i="2"/>
  <c r="BK190" i="2"/>
  <c r="J188" i="2"/>
  <c r="J184" i="2"/>
  <c r="J181" i="2"/>
  <c r="J178" i="2"/>
  <c r="J174" i="2"/>
  <c r="J171" i="2"/>
  <c r="J169" i="2"/>
  <c r="BK166" i="2"/>
  <c r="BK162" i="2"/>
  <c r="J160" i="2"/>
  <c r="BK152" i="2"/>
  <c r="BK148" i="2"/>
  <c r="J146" i="2"/>
  <c r="J144" i="2"/>
  <c r="J142" i="2"/>
  <c r="BK139" i="2"/>
  <c r="BK136" i="2"/>
  <c r="J129" i="2"/>
  <c r="BK127" i="2"/>
  <c r="R126" i="2" l="1"/>
  <c r="BK157" i="2"/>
  <c r="J157" i="2"/>
  <c r="J99" i="2"/>
  <c r="BK126" i="2"/>
  <c r="J126" i="2"/>
  <c r="J98" i="2"/>
  <c r="P126" i="2"/>
  <c r="T126" i="2"/>
  <c r="P157" i="2"/>
  <c r="R157" i="2"/>
  <c r="T157" i="2"/>
  <c r="BK177" i="2"/>
  <c r="J177" i="2"/>
  <c r="J100" i="2"/>
  <c r="P177" i="2"/>
  <c r="R177" i="2"/>
  <c r="T177" i="2"/>
  <c r="BK194" i="2"/>
  <c r="J194" i="2"/>
  <c r="J103" i="2" s="1"/>
  <c r="P194" i="2"/>
  <c r="P187" i="2"/>
  <c r="P186" i="2"/>
  <c r="R194" i="2"/>
  <c r="R187" i="2"/>
  <c r="R186" i="2"/>
  <c r="T194" i="2"/>
  <c r="T187" i="2" s="1"/>
  <c r="T186" i="2" s="1"/>
  <c r="BK201" i="2"/>
  <c r="J201" i="2"/>
  <c r="J104" i="2" s="1"/>
  <c r="P201" i="2"/>
  <c r="T201" i="2"/>
  <c r="BK118" i="3"/>
  <c r="J118" i="3" s="1"/>
  <c r="J97" i="3" s="1"/>
  <c r="P118" i="3"/>
  <c r="P117" i="3"/>
  <c r="AU96" i="1" s="1"/>
  <c r="R118" i="3"/>
  <c r="R117" i="3"/>
  <c r="T118" i="3"/>
  <c r="T117" i="3" s="1"/>
  <c r="E85" i="2"/>
  <c r="J91" i="2"/>
  <c r="J92" i="2"/>
  <c r="J118" i="2"/>
  <c r="BE132" i="2"/>
  <c r="BE142" i="2"/>
  <c r="BE144" i="2"/>
  <c r="BE150" i="2"/>
  <c r="BE158" i="2"/>
  <c r="BE162" i="2"/>
  <c r="BE164" i="2"/>
  <c r="BE169" i="2"/>
  <c r="BE171" i="2"/>
  <c r="BE190" i="2"/>
  <c r="BE192" i="2"/>
  <c r="BE195" i="2"/>
  <c r="BE197" i="2"/>
  <c r="BE204" i="2"/>
  <c r="J89" i="3"/>
  <c r="F92" i="3"/>
  <c r="F91" i="2"/>
  <c r="BE127" i="2"/>
  <c r="BE129" i="2"/>
  <c r="BE146" i="2"/>
  <c r="BE148" i="2"/>
  <c r="BE152" i="2"/>
  <c r="BE178" i="2"/>
  <c r="BE202" i="2"/>
  <c r="BE213" i="2"/>
  <c r="BE216" i="2"/>
  <c r="BE224" i="2"/>
  <c r="F92" i="2"/>
  <c r="BE134" i="2"/>
  <c r="BE136" i="2"/>
  <c r="BE139" i="2"/>
  <c r="BE160" i="2"/>
  <c r="BE166" i="2"/>
  <c r="BE174" i="2"/>
  <c r="BE181" i="2"/>
  <c r="BE184" i="2"/>
  <c r="BE188" i="2"/>
  <c r="BE199" i="2"/>
  <c r="BE206" i="2"/>
  <c r="BE222" i="2"/>
  <c r="BK187" i="2"/>
  <c r="J187" i="2" s="1"/>
  <c r="J102" i="2" s="1"/>
  <c r="E85" i="3"/>
  <c r="F91" i="3"/>
  <c r="J91" i="3"/>
  <c r="J92" i="3"/>
  <c r="BE119" i="3"/>
  <c r="BE121" i="3"/>
  <c r="BE123" i="3"/>
  <c r="BE126" i="3"/>
  <c r="BE128" i="3"/>
  <c r="BE130" i="3"/>
  <c r="F34" i="2"/>
  <c r="BA95" i="1"/>
  <c r="F36" i="3"/>
  <c r="BC96" i="1" s="1"/>
  <c r="F36" i="2"/>
  <c r="BC95" i="1"/>
  <c r="J34" i="3"/>
  <c r="AW96" i="1" s="1"/>
  <c r="F37" i="2"/>
  <c r="BD95" i="1"/>
  <c r="F35" i="2"/>
  <c r="BB95" i="1" s="1"/>
  <c r="F34" i="3"/>
  <c r="BA96" i="1"/>
  <c r="F37" i="3"/>
  <c r="BD96" i="1" s="1"/>
  <c r="J34" i="2"/>
  <c r="AW95" i="1" s="1"/>
  <c r="F35" i="3"/>
  <c r="BB96" i="1" s="1"/>
  <c r="R125" i="2" l="1"/>
  <c r="R124" i="2"/>
  <c r="T125" i="2"/>
  <c r="T124" i="2"/>
  <c r="P125" i="2"/>
  <c r="P124" i="2"/>
  <c r="AU95" i="1"/>
  <c r="AU94" i="1" s="1"/>
  <c r="BK125" i="2"/>
  <c r="J125" i="2" s="1"/>
  <c r="J97" i="2" s="1"/>
  <c r="BK186" i="2"/>
  <c r="J186" i="2" s="1"/>
  <c r="J101" i="2" s="1"/>
  <c r="BK117" i="3"/>
  <c r="J117" i="3"/>
  <c r="J96" i="3"/>
  <c r="BB94" i="1"/>
  <c r="AX94" i="1" s="1"/>
  <c r="BC94" i="1"/>
  <c r="W32" i="1" s="1"/>
  <c r="J33" i="3"/>
  <c r="AV96" i="1" s="1"/>
  <c r="AT96" i="1" s="1"/>
  <c r="BA94" i="1"/>
  <c r="W30" i="1"/>
  <c r="J33" i="2"/>
  <c r="AV95" i="1" s="1"/>
  <c r="AT95" i="1" s="1"/>
  <c r="BD94" i="1"/>
  <c r="W33" i="1"/>
  <c r="F33" i="3"/>
  <c r="AZ96" i="1" s="1"/>
  <c r="F33" i="2"/>
  <c r="AZ95" i="1" s="1"/>
  <c r="BK124" i="2" l="1"/>
  <c r="J124" i="2"/>
  <c r="J96" i="2" s="1"/>
  <c r="AZ94" i="1"/>
  <c r="W29" i="1" s="1"/>
  <c r="AW94" i="1"/>
  <c r="AK30" i="1"/>
  <c r="W31" i="1"/>
  <c r="AY94" i="1"/>
  <c r="J30" i="3"/>
  <c r="AG96" i="1"/>
  <c r="AN96" i="1"/>
  <c r="J39" i="3" l="1"/>
  <c r="J30" i="2"/>
  <c r="AG95" i="1"/>
  <c r="AN95" i="1"/>
  <c r="AV94" i="1"/>
  <c r="AK29" i="1"/>
  <c r="J39" i="2" l="1"/>
  <c r="AG94" i="1"/>
  <c r="AK26" i="1" s="1"/>
  <c r="AK35" i="1" s="1"/>
  <c r="AT94" i="1"/>
  <c r="AN94" i="1" l="1"/>
</calcChain>
</file>

<file path=xl/sharedStrings.xml><?xml version="1.0" encoding="utf-8"?>
<sst xmlns="http://schemas.openxmlformats.org/spreadsheetml/2006/main" count="1354" uniqueCount="360">
  <si>
    <t>Export Komplet</t>
  </si>
  <si>
    <t/>
  </si>
  <si>
    <t>2.0</t>
  </si>
  <si>
    <t>ZAMOK</t>
  </si>
  <si>
    <t>False</t>
  </si>
  <si>
    <t>{eed3453c-f137-4272-8c64-69a08a9f0d6e}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</si>
  <si>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</si>
  <si>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</si>
  <si>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</si>
  <si>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</si>
  <si>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</si>
  <si>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</si>
  <si>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</si>
  <si>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</si>
  <si>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2020_09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</si>
  <si>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</si>
  <si>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</si>
  <si>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staničních kolejí v žst. Valašské Klobouky</t>
  </si>
  <si>
    <t>KSO:</t>
  </si>
  <si>
    <t>CC-CZ:</t>
  </si>
  <si>
    <t>Místo:</t>
  </si>
  <si>
    <t>TO Horní Lideč</t>
  </si>
  <si>
    <t>Datum: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</si>
  <si>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</si>
  <si>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</si>
  <si>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</si>
  <si>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</si>
  <si>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</si>
  <si>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</si>
  <si>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</si>
  <si>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</si>
  <si>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</si>
  <si>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</si>
  <si>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</si>
  <si>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</si>
  <si>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</si>
  <si>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</si>
  <si>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</si>
  <si>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</si>
  <si>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</si>
  <si>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</si>
  <si>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</si>
  <si>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</si>
  <si>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</si>
  <si>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</si>
  <si>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</si>
  <si>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</si>
  <si>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</si>
  <si>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</si>
  <si>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</si>
  <si>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</si>
  <si>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</si>
  <si>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</si>
  <si>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</si>
  <si>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</si>
  <si>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</si>
  <si>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</si>
  <si>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</si>
  <si>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</si>
  <si>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</si>
  <si>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</si>
  <si>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</si>
  <si>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</si>
  <si>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</si>
  <si>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</si>
  <si>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</si>
  <si>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</si>
  <si>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</si>
  <si>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</si>
  <si>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</si>
  <si>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</si>
  <si>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</si>
  <si>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</si>
  <si>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</si>
  <si>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</si>
  <si>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</si>
  <si>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</si>
  <si>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</si>
  <si>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SO-01</t>
  </si>
  <si>
    <t>STA</t>
  </si>
  <si>
    <t>1</t>
  </si>
  <si>
    <t>{dd9f1bff-8698-4574-9a83-04d739647e46}</t>
  </si>
  <si>
    <t>2</t>
  </si>
  <si>
    <t>VON</t>
  </si>
  <si>
    <t>Vedlejší a ostatní náklady</t>
  </si>
  <si>
    <t>{e93391fc-843a-4580-bcc3-c93fc5f3fc7d}</t>
  </si>
  <si>
    <t>KRYCÍ LIST SOUPISU PRACÍ</t>
  </si>
  <si>
    <t>Objekt:</t>
  </si>
  <si>
    <t>SO-01 - Oprava staničních kolejí v žst. Valašské Klobouky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</si>
  <si>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</si>
  <si>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</si>
  <si>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</si>
  <si>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</si>
  <si>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</si>
  <si>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</si>
  <si>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celá stavba</t>
  </si>
  <si>
    <t xml:space="preserve">    D1 - u nástupiště</t>
  </si>
  <si>
    <t xml:space="preserve">    gpk - gpk+dosyp</t>
  </si>
  <si>
    <t>M - M</t>
  </si>
  <si>
    <t xml:space="preserve">    M-Z - material - Zhotovitel</t>
  </si>
  <si>
    <t xml:space="preserve">      M-ST - Materiál - Správa tratí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</si>
  <si>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</si>
  <si>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</si>
  <si>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</si>
  <si>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</si>
  <si>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</si>
  <si>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</si>
  <si>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</si>
  <si>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</si>
  <si>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</si>
  <si>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</si>
  <si>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</si>
  <si>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</si>
  <si>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</si>
  <si>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</si>
  <si>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</si>
  <si>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</si>
  <si>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</si>
  <si>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</si>
  <si>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celá stavba</t>
  </si>
  <si>
    <t>K</t>
  </si>
  <si>
    <t>5904031010</t>
  </si>
  <si>
    <t>Odstranění smíšené vegetace strojně kolovou nebo kolejovou mechanizací s mulčovacím adaptérem o objemu křovin do 50 %</t>
  </si>
  <si>
    <t>ha</t>
  </si>
  <si>
    <t>Sborník UOŽI 01 2020</t>
  </si>
  <si>
    <t>4</t>
  </si>
  <si>
    <t>1596338314</t>
  </si>
  <si>
    <t>PP</t>
  </si>
  <si>
    <t>Odstranění smíšené vegetace strojně kolovou nebo kolejovou mechanizací s mulčovacím adaptérem o objemu křovin do 50 %. Poznámka: 1. V cenách jsou započteny náklady na odstranění křovin a stromků s průměrem kmene do 10 cm. 2. V cenách nejsou obsaženy náklady na naložení drti na dopravní prostředek, odvoz a uložení na skládku.</t>
  </si>
  <si>
    <t>5904035010</t>
  </si>
  <si>
    <t>Kácení stromů se sklonem terénu do 1:2 obvodem kmene od 31 do 63 cm</t>
  </si>
  <si>
    <t>kus</t>
  </si>
  <si>
    <t>-298091935</t>
  </si>
  <si>
    <t>Kácení stromů se sklonem terénu do 1:2 obvodem kmene od 31 do 63 cm.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</si>
  <si>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P</t>
  </si>
  <si>
    <t>Poznámka k položce:_x000D_
Strom=kus, průměr 10-20 cm</t>
  </si>
  <si>
    <t>3</t>
  </si>
  <si>
    <t>5913130030</t>
  </si>
  <si>
    <t>Demontáž dílů přejezdové konstrukce se silničními panely panel</t>
  </si>
  <si>
    <t>-1689993231</t>
  </si>
  <si>
    <t>Demontáž dílů přejezdové konstrukce se silničními panely panel. Poznámka: 1. V cenách jsou započteny náklady na demontáž a naložení na dopravní prostředek.</t>
  </si>
  <si>
    <t>5913135030</t>
  </si>
  <si>
    <t>Montáž dílů přejezdové konstrukce se silničními panely panel</t>
  </si>
  <si>
    <t>249127756</t>
  </si>
  <si>
    <t>Montáž dílů přejezdové konstrukce se silničními panely panel. Poznámka: 1. V cenách jsou započteny náklady na montáž dílů. 2. V cenách nejsou obsaženy náklady na dodávku materiálu.</t>
  </si>
  <si>
    <t>5906090020</t>
  </si>
  <si>
    <t>Výměna hmoždinky pražec vystrojený betonový</t>
  </si>
  <si>
    <t>-252672711</t>
  </si>
  <si>
    <t>Výměna hmoždinky pražec vystrojený betonový. Poznámka: 1. V cenách jsou započteny náklady odvrtání, demontáž a montáž hmoždinky, demontáž a montáž podkladnice a ošetření součástí mazivem. 2. V cenách nejsou obsaženy náklady na dodávku materiálu.</t>
  </si>
  <si>
    <t>Poznámka k položce:_x000D_
Hmoždinka=kus</t>
  </si>
  <si>
    <t>6</t>
  </si>
  <si>
    <t>5906015010</t>
  </si>
  <si>
    <t>Výměna pražce malou těžící mechanizací v KL otevřeném i zapuštěném pražec dřevěný příčný nevystrojený</t>
  </si>
  <si>
    <t>-874861654</t>
  </si>
  <si>
    <t>Výměna pražce malou těžící mechanizací v KL otevřeném i zapuštěném pražec dřevěný příčný nevystrojený.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</si>
  <si>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Poznámka k položce:_x000D_
Pražec=kus</t>
  </si>
  <si>
    <t>7</t>
  </si>
  <si>
    <t>5908065120</t>
  </si>
  <si>
    <t>Ojedinělé dotahování upevňovadel s protáčením závitů šroub svěrkový</t>
  </si>
  <si>
    <t>-1887136148</t>
  </si>
  <si>
    <t>Ojedinělé dotahování upevňovadel s protáčením závitů šroub svěrkový. Poznámka: 1. V cenách jsou započteny náklady na dotažení doporučeným utahovacím momentem a ošetření součástí mazivem.</t>
  </si>
  <si>
    <t>8</t>
  </si>
  <si>
    <t>5905020020</t>
  </si>
  <si>
    <t>Oprava stezky strojně s odstraněním drnu a nánosu přes 10 cm do 20 cm</t>
  </si>
  <si>
    <t>m2</t>
  </si>
  <si>
    <t>2056806997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</si>
  <si>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</si>
  <si>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9</t>
  </si>
  <si>
    <t>5914020010</t>
  </si>
  <si>
    <t>Čištění otevřených odvodňovacích zařízení strojně příkop zpevněný</t>
  </si>
  <si>
    <t>m3</t>
  </si>
  <si>
    <t>-2070186459</t>
  </si>
  <si>
    <t>Čištění otevřených odvodňovacích zařízení strojně příkop zpevněný. Poznámka: 1. V cenách jsou započteny náklady na odtěžení nánosu a nečistot, rozprostření výzisku na terén nebo naložení na dopravní prostředek. 2. V cenách nejsou obsaženy náklady na dopravu a skládkovné.</t>
  </si>
  <si>
    <t>10</t>
  </si>
  <si>
    <t>5905035020</t>
  </si>
  <si>
    <t>Výměna KL malou těžící mechanizací mimo lavičku lože zapuštěné</t>
  </si>
  <si>
    <t>-197201131</t>
  </si>
  <si>
    <t>Výměna KL malou těžící mechanizací mimo lavičku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</si>
  <si>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11</t>
  </si>
  <si>
    <t>5914020020</t>
  </si>
  <si>
    <t>Čištění otevřených odvodňovacích zařízení strojně příkop nezpevněný</t>
  </si>
  <si>
    <t>-1279824941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</si>
  <si>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</si>
  <si>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12</t>
  </si>
  <si>
    <t>5915010020</t>
  </si>
  <si>
    <t>Těžení zeminy nebo horniny železničního spodku II. třídy</t>
  </si>
  <si>
    <t>1639198060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</si>
  <si>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</si>
  <si>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VV</t>
  </si>
  <si>
    <t>90</t>
  </si>
  <si>
    <t>136</t>
  </si>
  <si>
    <t>Součet</t>
  </si>
  <si>
    <t>D1</t>
  </si>
  <si>
    <t>u nástupiště</t>
  </si>
  <si>
    <t>13</t>
  </si>
  <si>
    <t>5905050060</t>
  </si>
  <si>
    <t>Souvislá výměna KL se snesením KR koleje pražce betonové rozdělení "d"</t>
  </si>
  <si>
    <t>km</t>
  </si>
  <si>
    <t>1679151880</t>
  </si>
  <si>
    <t>Souvislá výměna KL se snesením KR koleje pražce betonové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</si>
  <si>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14</t>
  </si>
  <si>
    <t>5906130390</t>
  </si>
  <si>
    <t>Montáž kolejového roštu v ose koleje pražce betonové vystrojené tv. S49 rozdělení "d"</t>
  </si>
  <si>
    <t>-25482158</t>
  </si>
  <si>
    <t>Montáž kolejového roštu v ose koleje pražce betonové vystrojené tv. S49 rozdělení "d". Poznámka: 1. V cenách jsou započteny náklady na manipulaci a montáž KR, u pražců dřevěných nevystrojených i na vrtání pražců. 2. V cenách nejsou obsaženy náklady na dodávku materiálu.</t>
  </si>
  <si>
    <t>5906140200</t>
  </si>
  <si>
    <t>Demontáž kolejového roštu koleje v ose koleje pražce betonové tv. S49 rozdělení "d"</t>
  </si>
  <si>
    <t>1468361439</t>
  </si>
  <si>
    <t>Demontáž kolejového roštu koleje v ose koleje pražce betonové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</si>
  <si>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16</t>
  </si>
  <si>
    <t>5910035030</t>
  </si>
  <si>
    <t>Dosažení dovolené upínací teploty v BK prodloužením kolejnicového pásu v koleji tv. S49</t>
  </si>
  <si>
    <t>svar</t>
  </si>
  <si>
    <t>-555239625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</si>
  <si>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</si>
  <si>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17</t>
  </si>
  <si>
    <t>5907050120</t>
  </si>
  <si>
    <t>Dělení kolejnic kyslíkem tv. S49</t>
  </si>
  <si>
    <t>-1131596739</t>
  </si>
  <si>
    <t>Dělení kolejnic kyslíkem tv. S49. Poznámka: 1. V cenách jsou započteny náklady na manipulaci, podložení, označení a provedení řezu kolejnice.</t>
  </si>
  <si>
    <t>Poznámka k položce:_x000D_
Řez=kus</t>
  </si>
  <si>
    <t>18</t>
  </si>
  <si>
    <t>5910020130</t>
  </si>
  <si>
    <t>Svařování kolejnic termitem plný předehřev standardní spára svar jednotlivý tv. S49</t>
  </si>
  <si>
    <t>1378902732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</si>
  <si>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</si>
  <si>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19</t>
  </si>
  <si>
    <t>5910040220</t>
  </si>
  <si>
    <t>Umožnění volné dilatace kolejnice bez demontáže nebo montáže upevňovadel s osazením a odstraněním kluzných podložek rozdělení pražců "d"</t>
  </si>
  <si>
    <t>m</t>
  </si>
  <si>
    <t>1506998209</t>
  </si>
  <si>
    <t>Umožnění volné dilatace kolejnice bez demontáže nebo montáže upevňovadel s osazením a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</si>
  <si>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</si>
  <si>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20</t>
  </si>
  <si>
    <t>5914075110</t>
  </si>
  <si>
    <t>Zřízení konstrukční vrstvy pražcového podloží včetně geotextilie tl. 0,15 m</t>
  </si>
  <si>
    <t>1365261136</t>
  </si>
  <si>
    <t>Zřízení konstrukční vrstvy pražcového podloží včetně geotextilie tl. 0,15 m. Poznámka: 1. V cenách jsou započteny náklady na naložení výzisku na dopravní prostředek. 2. V cenách nejsou obsaženy náklady na dodávku materiálu a odtěžení zeminy.</t>
  </si>
  <si>
    <t>Poznámka k položce:_x000D_
VL Ž4 typ 3</t>
  </si>
  <si>
    <t>gpk</t>
  </si>
  <si>
    <t>gpk+dosyp</t>
  </si>
  <si>
    <t>5909032020</t>
  </si>
  <si>
    <t>Přesná úprava GPK koleje směrové a výškové uspořádání pražce betonové</t>
  </si>
  <si>
    <t>1434543052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</si>
  <si>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</si>
  <si>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</si>
  <si>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22</t>
  </si>
  <si>
    <t>5909042010</t>
  </si>
  <si>
    <t>Přesná úprava GPK výhybky směrové a výškové uspořádání pražce dřevěné nebo ocelové</t>
  </si>
  <si>
    <t>-1868931115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</si>
  <si>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</si>
  <si>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Rozvinutá délka výhybky=m</t>
  </si>
  <si>
    <t>23</t>
  </si>
  <si>
    <t>5905105030</t>
  </si>
  <si>
    <t>Doplnění KL kamenivem souvisle strojně v koleji</t>
  </si>
  <si>
    <t>2090425875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</si>
  <si>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</si>
  <si>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M</t>
  </si>
  <si>
    <t>M-Z</t>
  </si>
  <si>
    <t>material - Zhotovitel</t>
  </si>
  <si>
    <t>24</t>
  </si>
  <si>
    <t>5955101000</t>
  </si>
  <si>
    <t>Kamenivo drcené štěrk frakce 31,5/63 třídy BI</t>
  </si>
  <si>
    <t>t</t>
  </si>
  <si>
    <t>-1501100718</t>
  </si>
  <si>
    <t>25</t>
  </si>
  <si>
    <t>5955101020</t>
  </si>
  <si>
    <t>Kamenivo drcené štěrkodrť frakce 0/32</t>
  </si>
  <si>
    <t>672592725</t>
  </si>
  <si>
    <t>26</t>
  </si>
  <si>
    <t>5964133005</t>
  </si>
  <si>
    <t>Geotextilie separační</t>
  </si>
  <si>
    <t>-1098159126</t>
  </si>
  <si>
    <t>M-ST</t>
  </si>
  <si>
    <t>Materiál - Správa tratí</t>
  </si>
  <si>
    <t>27</t>
  </si>
  <si>
    <t>5958128010</t>
  </si>
  <si>
    <t>Komplety ŽS 4 (šroub RS 1, matice M 24, podložka Fe6, svěrka ŽS4)</t>
  </si>
  <si>
    <t>-1996266793</t>
  </si>
  <si>
    <t>28</t>
  </si>
  <si>
    <t>5958158005</t>
  </si>
  <si>
    <t>Podložka pryžová pod patu kolejnice S49  183/126/6</t>
  </si>
  <si>
    <t>-1318968292</t>
  </si>
  <si>
    <t>29</t>
  </si>
  <si>
    <t>5956213065</t>
  </si>
  <si>
    <t>Pražec betonový příčný vystrojený  užitý tv. SB 8 P</t>
  </si>
  <si>
    <t>550832149</t>
  </si>
  <si>
    <t>OST</t>
  </si>
  <si>
    <t>Ostatní</t>
  </si>
  <si>
    <t>30</t>
  </si>
  <si>
    <t>7592005070</t>
  </si>
  <si>
    <t>Montáž počítacího bodu počítače náprav PZN 1</t>
  </si>
  <si>
    <t>512</t>
  </si>
  <si>
    <t>673839204</t>
  </si>
  <si>
    <t>Montáž počítacího bodu počítače náprav PZN 1 - uložení a připevnění na určené místo, seřízení polohy, přezkoušení</t>
  </si>
  <si>
    <t>31</t>
  </si>
  <si>
    <t>7592007070</t>
  </si>
  <si>
    <t>Demontáž počítacího bodu počítače náprav PZN 1</t>
  </si>
  <si>
    <t>1806848598</t>
  </si>
  <si>
    <t>32</t>
  </si>
  <si>
    <t>9902100200</t>
  </si>
  <si>
    <t>Doprava obousměrná (např. dodávek z vlastních zásob zhotovitele nebo objednatele nebo výzisku) mechanizací o nosnosti přes 3,5 t sypanin (kameniva, písku, suti, dlažebních kostek, atd.) do 20 km</t>
  </si>
  <si>
    <t>710759562</t>
  </si>
  <si>
    <t>Doprava obousměrná (např. dodávek z vlastních zásob zhotovitele nebo objednatele nebo výzisku) mechanizací o nosnosti přes 3,5 t sypanin (kameniva, písku, suti, dlažebních kostek, atd.)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</si>
  <si>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</si>
  <si>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1800</t>
  </si>
  <si>
    <t>500</t>
  </si>
  <si>
    <t>218</t>
  </si>
  <si>
    <t>33</t>
  </si>
  <si>
    <t>9902200600</t>
  </si>
  <si>
    <t>Doprava obousměrná mechanizací o nosnosti přes 3,5 t objemnějšího kusového materiálu do 80 km - dovoz vyzískaných betonových pražců</t>
  </si>
  <si>
    <t>-56542291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</si>
  <si>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80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</si>
  <si>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34</t>
  </si>
  <si>
    <t>9902300700</t>
  </si>
  <si>
    <t>Doprava jednosměrná (např. nakupovaného materiálu) mechanizací o nosnosti přes 3,5 t sypanin (kameniva, písku, suti, dlažebních kostek, atd.) do 100 km</t>
  </si>
  <si>
    <t>902930865</t>
  </si>
  <si>
    <t>Doprava jednosměrná (např. nakupovaného materiálu) mechanizací o nosnosti přes 3,5 t sypanin (kameniva, písku, suti, dlažebních kostek, atd.) do 100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</si>
  <si>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650</t>
  </si>
  <si>
    <t>35</t>
  </si>
  <si>
    <t>9903200100</t>
  </si>
  <si>
    <t>Přeprava mechanizace na místo prováděných prací o hmotnosti přes 12 t přes 50 do 100 km</t>
  </si>
  <si>
    <t>-652114501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</si>
  <si>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</si>
  <si>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36</t>
  </si>
  <si>
    <t>9909000100</t>
  </si>
  <si>
    <t>Poplatek za uložení suti nebo hmot na oficiální skládku</t>
  </si>
  <si>
    <t>-939339399</t>
  </si>
  <si>
    <t>Poplatek za uložení suti nebo hmot na oficiální skládku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</si>
  <si>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VON - Vedlejší a ostatní náklady</t>
  </si>
  <si>
    <t>VRN - Vedlejší rozpočtové náklady</t>
  </si>
  <si>
    <t>VRN</t>
  </si>
  <si>
    <t>Vedlejší rozpočtové náklady</t>
  </si>
  <si>
    <t>021211001</t>
  </si>
  <si>
    <t>Průzkumné práce pro opravy Doplňující laboratorní rozbor kontaminace zeminy nebo kol. lože</t>
  </si>
  <si>
    <t>1263914482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</si>
  <si>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</si>
  <si>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022111001</t>
  </si>
  <si>
    <t>Geodetické práce Kontrola PPK při směrové a výškové úpravě koleje zaměřením APK trať jednokolejná</t>
  </si>
  <si>
    <t>-764237535</t>
  </si>
  <si>
    <t>Geodetické práce Kontrola PPK při směrové a výškové úpravě koleje zaměřením APK trať jednokolejná - V cenách jsou započteny náklady na geodetickou kontinuální kontrolu PPK při směrové a výškové úpravě koleje a vyhotovení dokumentace dle „Metodického pokynu pro měření PPK“ vyhotovení záznamu a zároveň také geodetická kontrola polohy zajišťovacích značek (zpracování dokumentace v digitální podobě). PPK=prostorová poloha koleje</t>
  </si>
  <si>
    <t>022121001</t>
  </si>
  <si>
    <t>Geodetické práce Diagnostika technické infrastruktury Vytýčení trasy inženýrských sítí</t>
  </si>
  <si>
    <t>%</t>
  </si>
  <si>
    <t>-1142203347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</si>
  <si>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</si>
  <si>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položce:_x000D_
Základna pro výpočet - dotyčné práce</t>
  </si>
  <si>
    <t>023111011</t>
  </si>
  <si>
    <t>Projektové práce Technický projekt zajištění PPK bez optimalizace nivelety/osy koleje trať jednokolejná zajištění PPK</t>
  </si>
  <si>
    <t>680316452</t>
  </si>
  <si>
    <t>Projektové práce Technický projekt zajištění PPK bez optimalizace nivelety/osy koleje trať jednokolejná zajištění PPK - V cenách jsou obsaženy náklady na polohové zaměření, nivelaci, ověření párových zajišťovacích značek, zpracování projektu zajištění PPK, zpracování projektu zajištění dle předpisu SŽDC S3, díl III a štítky. PPK=prostorová poloha koleje</t>
  </si>
  <si>
    <t>033131001</t>
  </si>
  <si>
    <t>Provozní vlivy Organizační zajištění prací při zřizování a udržování BK kolejí a výhybek</t>
  </si>
  <si>
    <t>-16289481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</si>
  <si>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</si>
  <si>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034111001</t>
  </si>
  <si>
    <t>Další náklady na pracovníky Zákonné příplatky ke mzdě za práci o sobotách, nedělích a státem uznaných svátcích</t>
  </si>
  <si>
    <t>Kč/hod</t>
  </si>
  <si>
    <t>-1665318220</t>
  </si>
  <si>
    <t>Poznámka k položce:_x000D_
ocení se dle platné legislativy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</si>
</sst>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</xf>
    <xf numFmtId="4" fontId="36" fillId="0" borderId="22" xfId="0" applyNumberFormat="1" applyFont="1" applyBorder="1" applyAlignment="1" applyProtection="1">
      <alignment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8"/>
  <sheetViews>
    <sheetView showGridLines="0" tabSelected="1" workbookViewId="0">
      <selection activeCell="AN8" sqref="AN8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59"/>
      <c r="AS2" s="259"/>
      <c r="AT2" s="259"/>
      <c r="AU2" s="259"/>
      <c r="AV2" s="259"/>
      <c r="AW2" s="259"/>
      <c r="AX2" s="259"/>
      <c r="AY2" s="259"/>
      <c r="AZ2" s="259"/>
      <c r="BA2" s="259"/>
      <c r="BB2" s="259"/>
      <c r="BC2" s="259"/>
      <c r="BD2" s="259"/>
      <c r="BE2" s="259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91" t="s">
        <v>14</v>
      </c>
      <c r="L5" s="292"/>
      <c r="M5" s="292"/>
      <c r="N5" s="292"/>
      <c r="O5" s="292"/>
      <c r="P5" s="292"/>
      <c r="Q5" s="292"/>
      <c r="R5" s="292"/>
      <c r="S5" s="292"/>
      <c r="T5" s="292"/>
      <c r="U5" s="292"/>
      <c r="V5" s="292"/>
      <c r="W5" s="292"/>
      <c r="X5" s="292"/>
      <c r="Y5" s="292"/>
      <c r="Z5" s="292"/>
      <c r="AA5" s="292"/>
      <c r="AB5" s="292"/>
      <c r="AC5" s="292"/>
      <c r="AD5" s="292"/>
      <c r="AE5" s="292"/>
      <c r="AF5" s="292"/>
      <c r="AG5" s="292"/>
      <c r="AH5" s="292"/>
      <c r="AI5" s="292"/>
      <c r="AJ5" s="292"/>
      <c r="AK5" s="292"/>
      <c r="AL5" s="292"/>
      <c r="AM5" s="292"/>
      <c r="AN5" s="292"/>
      <c r="AO5" s="292"/>
      <c r="AP5" s="21"/>
      <c r="AQ5" s="21"/>
      <c r="AR5" s="19"/>
      <c r="BE5" s="28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93" t="s">
        <v>17</v>
      </c>
      <c r="L6" s="292"/>
      <c r="M6" s="292"/>
      <c r="N6" s="292"/>
      <c r="O6" s="292"/>
      <c r="P6" s="292"/>
      <c r="Q6" s="292"/>
      <c r="R6" s="292"/>
      <c r="S6" s="292"/>
      <c r="T6" s="292"/>
      <c r="U6" s="292"/>
      <c r="V6" s="292"/>
      <c r="W6" s="292"/>
      <c r="X6" s="292"/>
      <c r="Y6" s="292"/>
      <c r="Z6" s="292"/>
      <c r="AA6" s="292"/>
      <c r="AB6" s="292"/>
      <c r="AC6" s="292"/>
      <c r="AD6" s="292"/>
      <c r="AE6" s="292"/>
      <c r="AF6" s="292"/>
      <c r="AG6" s="292"/>
      <c r="AH6" s="292"/>
      <c r="AI6" s="292"/>
      <c r="AJ6" s="292"/>
      <c r="AK6" s="292"/>
      <c r="AL6" s="292"/>
      <c r="AM6" s="292"/>
      <c r="AN6" s="292"/>
      <c r="AO6" s="292"/>
      <c r="AP6" s="21"/>
      <c r="AQ6" s="21"/>
      <c r="AR6" s="19"/>
      <c r="BE6" s="28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8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/>
      <c r="AO8" s="21"/>
      <c r="AP8" s="21"/>
      <c r="AQ8" s="21"/>
      <c r="AR8" s="19"/>
      <c r="BE8" s="28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89"/>
      <c r="BS9" s="16" t="s">
        <v>6</v>
      </c>
    </row>
    <row r="10" spans="1:74" s="1" customFormat="1" ht="12" customHeight="1">
      <c r="B10" s="20"/>
      <c r="C10" s="21"/>
      <c r="D10" s="28" t="s">
        <v>23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24</v>
      </c>
      <c r="AL10" s="21"/>
      <c r="AM10" s="21"/>
      <c r="AN10" s="26" t="s">
        <v>1</v>
      </c>
      <c r="AO10" s="21"/>
      <c r="AP10" s="21"/>
      <c r="AQ10" s="21"/>
      <c r="AR10" s="19"/>
      <c r="BE10" s="28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25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8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89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24</v>
      </c>
      <c r="AL13" s="21"/>
      <c r="AM13" s="21"/>
      <c r="AN13" s="30" t="s">
        <v>28</v>
      </c>
      <c r="AO13" s="21"/>
      <c r="AP13" s="21"/>
      <c r="AQ13" s="21"/>
      <c r="AR13" s="19"/>
      <c r="BE13" s="289"/>
      <c r="BS13" s="16" t="s">
        <v>6</v>
      </c>
    </row>
    <row r="14" spans="1:74" ht="12.75">
      <c r="B14" s="20"/>
      <c r="C14" s="21"/>
      <c r="D14" s="21"/>
      <c r="E14" s="294" t="s">
        <v>28</v>
      </c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5"/>
      <c r="T14" s="295"/>
      <c r="U14" s="295"/>
      <c r="V14" s="295"/>
      <c r="W14" s="295"/>
      <c r="X14" s="295"/>
      <c r="Y14" s="295"/>
      <c r="Z14" s="295"/>
      <c r="AA14" s="295"/>
      <c r="AB14" s="295"/>
      <c r="AC14" s="295"/>
      <c r="AD14" s="295"/>
      <c r="AE14" s="295"/>
      <c r="AF14" s="295"/>
      <c r="AG14" s="295"/>
      <c r="AH14" s="295"/>
      <c r="AI14" s="295"/>
      <c r="AJ14" s="295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8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89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24</v>
      </c>
      <c r="AL16" s="21"/>
      <c r="AM16" s="21"/>
      <c r="AN16" s="26" t="s">
        <v>1</v>
      </c>
      <c r="AO16" s="21"/>
      <c r="AP16" s="21"/>
      <c r="AQ16" s="21"/>
      <c r="AR16" s="19"/>
      <c r="BE16" s="28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25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89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89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24</v>
      </c>
      <c r="AL19" s="21"/>
      <c r="AM19" s="21"/>
      <c r="AN19" s="26" t="s">
        <v>1</v>
      </c>
      <c r="AO19" s="21"/>
      <c r="AP19" s="21"/>
      <c r="AQ19" s="21"/>
      <c r="AR19" s="19"/>
      <c r="BE19" s="28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25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89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89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89"/>
    </row>
    <row r="23" spans="1:71" s="1" customFormat="1" ht="16.5" customHeight="1">
      <c r="B23" s="20"/>
      <c r="C23" s="21"/>
      <c r="D23" s="21"/>
      <c r="E23" s="296" t="s">
        <v>1</v>
      </c>
      <c r="F23" s="296"/>
      <c r="G23" s="296"/>
      <c r="H23" s="296"/>
      <c r="I23" s="296"/>
      <c r="J23" s="296"/>
      <c r="K23" s="296"/>
      <c r="L23" s="296"/>
      <c r="M23" s="296"/>
      <c r="N23" s="296"/>
      <c r="O23" s="296"/>
      <c r="P23" s="296"/>
      <c r="Q23" s="296"/>
      <c r="R23" s="296"/>
      <c r="S23" s="296"/>
      <c r="T23" s="296"/>
      <c r="U23" s="296"/>
      <c r="V23" s="296"/>
      <c r="W23" s="296"/>
      <c r="X23" s="296"/>
      <c r="Y23" s="296"/>
      <c r="Z23" s="296"/>
      <c r="AA23" s="296"/>
      <c r="AB23" s="296"/>
      <c r="AC23" s="296"/>
      <c r="AD23" s="296"/>
      <c r="AE23" s="296"/>
      <c r="AF23" s="296"/>
      <c r="AG23" s="296"/>
      <c r="AH23" s="296"/>
      <c r="AI23" s="296"/>
      <c r="AJ23" s="296"/>
      <c r="AK23" s="296"/>
      <c r="AL23" s="296"/>
      <c r="AM23" s="296"/>
      <c r="AN23" s="296"/>
      <c r="AO23" s="21"/>
      <c r="AP23" s="21"/>
      <c r="AQ23" s="21"/>
      <c r="AR23" s="19"/>
      <c r="BE23" s="28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8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89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97">
        <f>ROUND(AG94,2)</f>
        <v>155680</v>
      </c>
      <c r="AL26" s="298"/>
      <c r="AM26" s="298"/>
      <c r="AN26" s="298"/>
      <c r="AO26" s="298"/>
      <c r="AP26" s="35"/>
      <c r="AQ26" s="35"/>
      <c r="AR26" s="38"/>
      <c r="BE26" s="28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8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99" t="s">
        <v>34</v>
      </c>
      <c r="M28" s="299"/>
      <c r="N28" s="299"/>
      <c r="O28" s="299"/>
      <c r="P28" s="299"/>
      <c r="Q28" s="35"/>
      <c r="R28" s="35"/>
      <c r="S28" s="35"/>
      <c r="T28" s="35"/>
      <c r="U28" s="35"/>
      <c r="V28" s="35"/>
      <c r="W28" s="299" t="s">
        <v>35</v>
      </c>
      <c r="X28" s="299"/>
      <c r="Y28" s="299"/>
      <c r="Z28" s="299"/>
      <c r="AA28" s="299"/>
      <c r="AB28" s="299"/>
      <c r="AC28" s="299"/>
      <c r="AD28" s="299"/>
      <c r="AE28" s="299"/>
      <c r="AF28" s="35"/>
      <c r="AG28" s="35"/>
      <c r="AH28" s="35"/>
      <c r="AI28" s="35"/>
      <c r="AJ28" s="35"/>
      <c r="AK28" s="299" t="s">
        <v>36</v>
      </c>
      <c r="AL28" s="299"/>
      <c r="AM28" s="299"/>
      <c r="AN28" s="299"/>
      <c r="AO28" s="299"/>
      <c r="AP28" s="35"/>
      <c r="AQ28" s="35"/>
      <c r="AR28" s="38"/>
      <c r="BE28" s="289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83">
        <v>0.21</v>
      </c>
      <c r="M29" s="282"/>
      <c r="N29" s="282"/>
      <c r="O29" s="282"/>
      <c r="P29" s="282"/>
      <c r="Q29" s="40"/>
      <c r="R29" s="40"/>
      <c r="S29" s="40"/>
      <c r="T29" s="40"/>
      <c r="U29" s="40"/>
      <c r="V29" s="40"/>
      <c r="W29" s="281">
        <f>ROUND(AZ94, 2)</f>
        <v>155680</v>
      </c>
      <c r="X29" s="282"/>
      <c r="Y29" s="282"/>
      <c r="Z29" s="282"/>
      <c r="AA29" s="282"/>
      <c r="AB29" s="282"/>
      <c r="AC29" s="282"/>
      <c r="AD29" s="282"/>
      <c r="AE29" s="282"/>
      <c r="AF29" s="40"/>
      <c r="AG29" s="40"/>
      <c r="AH29" s="40"/>
      <c r="AI29" s="40"/>
      <c r="AJ29" s="40"/>
      <c r="AK29" s="281">
        <f>ROUND(AV94, 2)</f>
        <v>32692.799999999999</v>
      </c>
      <c r="AL29" s="282"/>
      <c r="AM29" s="282"/>
      <c r="AN29" s="282"/>
      <c r="AO29" s="282"/>
      <c r="AP29" s="40"/>
      <c r="AQ29" s="40"/>
      <c r="AR29" s="41"/>
      <c r="BE29" s="290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83">
        <v>0.15</v>
      </c>
      <c r="M30" s="282"/>
      <c r="N30" s="282"/>
      <c r="O30" s="282"/>
      <c r="P30" s="282"/>
      <c r="Q30" s="40"/>
      <c r="R30" s="40"/>
      <c r="S30" s="40"/>
      <c r="T30" s="40"/>
      <c r="U30" s="40"/>
      <c r="V30" s="40"/>
      <c r="W30" s="281">
        <f>ROUND(BA94, 2)</f>
        <v>0</v>
      </c>
      <c r="X30" s="282"/>
      <c r="Y30" s="282"/>
      <c r="Z30" s="282"/>
      <c r="AA30" s="282"/>
      <c r="AB30" s="282"/>
      <c r="AC30" s="282"/>
      <c r="AD30" s="282"/>
      <c r="AE30" s="282"/>
      <c r="AF30" s="40"/>
      <c r="AG30" s="40"/>
      <c r="AH30" s="40"/>
      <c r="AI30" s="40"/>
      <c r="AJ30" s="40"/>
      <c r="AK30" s="281">
        <f>ROUND(AW94, 2)</f>
        <v>0</v>
      </c>
      <c r="AL30" s="282"/>
      <c r="AM30" s="282"/>
      <c r="AN30" s="282"/>
      <c r="AO30" s="282"/>
      <c r="AP30" s="40"/>
      <c r="AQ30" s="40"/>
      <c r="AR30" s="41"/>
      <c r="BE30" s="290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83">
        <v>0.21</v>
      </c>
      <c r="M31" s="282"/>
      <c r="N31" s="282"/>
      <c r="O31" s="282"/>
      <c r="P31" s="282"/>
      <c r="Q31" s="40"/>
      <c r="R31" s="40"/>
      <c r="S31" s="40"/>
      <c r="T31" s="40"/>
      <c r="U31" s="40"/>
      <c r="V31" s="40"/>
      <c r="W31" s="281">
        <f>ROUND(BB94, 2)</f>
        <v>0</v>
      </c>
      <c r="X31" s="282"/>
      <c r="Y31" s="282"/>
      <c r="Z31" s="282"/>
      <c r="AA31" s="282"/>
      <c r="AB31" s="282"/>
      <c r="AC31" s="282"/>
      <c r="AD31" s="282"/>
      <c r="AE31" s="282"/>
      <c r="AF31" s="40"/>
      <c r="AG31" s="40"/>
      <c r="AH31" s="40"/>
      <c r="AI31" s="40"/>
      <c r="AJ31" s="40"/>
      <c r="AK31" s="281">
        <v>0</v>
      </c>
      <c r="AL31" s="282"/>
      <c r="AM31" s="282"/>
      <c r="AN31" s="282"/>
      <c r="AO31" s="282"/>
      <c r="AP31" s="40"/>
      <c r="AQ31" s="40"/>
      <c r="AR31" s="41"/>
      <c r="BE31" s="290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83">
        <v>0.15</v>
      </c>
      <c r="M32" s="282"/>
      <c r="N32" s="282"/>
      <c r="O32" s="282"/>
      <c r="P32" s="282"/>
      <c r="Q32" s="40"/>
      <c r="R32" s="40"/>
      <c r="S32" s="40"/>
      <c r="T32" s="40"/>
      <c r="U32" s="40"/>
      <c r="V32" s="40"/>
      <c r="W32" s="281">
        <f>ROUND(BC94, 2)</f>
        <v>0</v>
      </c>
      <c r="X32" s="282"/>
      <c r="Y32" s="282"/>
      <c r="Z32" s="282"/>
      <c r="AA32" s="282"/>
      <c r="AB32" s="282"/>
      <c r="AC32" s="282"/>
      <c r="AD32" s="282"/>
      <c r="AE32" s="282"/>
      <c r="AF32" s="40"/>
      <c r="AG32" s="40"/>
      <c r="AH32" s="40"/>
      <c r="AI32" s="40"/>
      <c r="AJ32" s="40"/>
      <c r="AK32" s="281">
        <v>0</v>
      </c>
      <c r="AL32" s="282"/>
      <c r="AM32" s="282"/>
      <c r="AN32" s="282"/>
      <c r="AO32" s="282"/>
      <c r="AP32" s="40"/>
      <c r="AQ32" s="40"/>
      <c r="AR32" s="41"/>
      <c r="BE32" s="290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83">
        <v>0</v>
      </c>
      <c r="M33" s="282"/>
      <c r="N33" s="282"/>
      <c r="O33" s="282"/>
      <c r="P33" s="282"/>
      <c r="Q33" s="40"/>
      <c r="R33" s="40"/>
      <c r="S33" s="40"/>
      <c r="T33" s="40"/>
      <c r="U33" s="40"/>
      <c r="V33" s="40"/>
      <c r="W33" s="281">
        <f>ROUND(BD94, 2)</f>
        <v>0</v>
      </c>
      <c r="X33" s="282"/>
      <c r="Y33" s="282"/>
      <c r="Z33" s="282"/>
      <c r="AA33" s="282"/>
      <c r="AB33" s="282"/>
      <c r="AC33" s="282"/>
      <c r="AD33" s="282"/>
      <c r="AE33" s="282"/>
      <c r="AF33" s="40"/>
      <c r="AG33" s="40"/>
      <c r="AH33" s="40"/>
      <c r="AI33" s="40"/>
      <c r="AJ33" s="40"/>
      <c r="AK33" s="281">
        <v>0</v>
      </c>
      <c r="AL33" s="282"/>
      <c r="AM33" s="282"/>
      <c r="AN33" s="282"/>
      <c r="AO33" s="282"/>
      <c r="AP33" s="40"/>
      <c r="AQ33" s="40"/>
      <c r="AR33" s="41"/>
      <c r="BE33" s="29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89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84" t="s">
        <v>45</v>
      </c>
      <c r="Y35" s="285"/>
      <c r="Z35" s="285"/>
      <c r="AA35" s="285"/>
      <c r="AB35" s="285"/>
      <c r="AC35" s="44"/>
      <c r="AD35" s="44"/>
      <c r="AE35" s="44"/>
      <c r="AF35" s="44"/>
      <c r="AG35" s="44"/>
      <c r="AH35" s="44"/>
      <c r="AI35" s="44"/>
      <c r="AJ35" s="44"/>
      <c r="AK35" s="286">
        <f>SUM(AK26:AK33)</f>
        <v>188372.8</v>
      </c>
      <c r="AL35" s="285"/>
      <c r="AM35" s="285"/>
      <c r="AN35" s="285"/>
      <c r="AO35" s="287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2020_09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70" t="str">
        <f>K6</f>
        <v>Oprava staničních kolejí v žst. Valašské Klobouky</v>
      </c>
      <c r="M85" s="271"/>
      <c r="N85" s="271"/>
      <c r="O85" s="271"/>
      <c r="P85" s="271"/>
      <c r="Q85" s="271"/>
      <c r="R85" s="271"/>
      <c r="S85" s="271"/>
      <c r="T85" s="271"/>
      <c r="U85" s="271"/>
      <c r="V85" s="271"/>
      <c r="W85" s="271"/>
      <c r="X85" s="271"/>
      <c r="Y85" s="271"/>
      <c r="Z85" s="271"/>
      <c r="AA85" s="271"/>
      <c r="AB85" s="271"/>
      <c r="AC85" s="271"/>
      <c r="AD85" s="271"/>
      <c r="AE85" s="271"/>
      <c r="AF85" s="271"/>
      <c r="AG85" s="271"/>
      <c r="AH85" s="271"/>
      <c r="AI85" s="271"/>
      <c r="AJ85" s="271"/>
      <c r="AK85" s="271"/>
      <c r="AL85" s="271"/>
      <c r="AM85" s="271"/>
      <c r="AN85" s="271"/>
      <c r="AO85" s="271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TO Horní Lideč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72" t="str">
        <f>IF(AN8= "","",AN8)</f>
        <v/>
      </c>
      <c r="AN87" s="272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23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73" t="str">
        <f>IF(E17="","",E17)</f>
        <v xml:space="preserve"> </v>
      </c>
      <c r="AN89" s="274"/>
      <c r="AO89" s="274"/>
      <c r="AP89" s="274"/>
      <c r="AQ89" s="35"/>
      <c r="AR89" s="38"/>
      <c r="AS89" s="275" t="s">
        <v>53</v>
      </c>
      <c r="AT89" s="276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73" t="str">
        <f>IF(E20="","",E20)</f>
        <v xml:space="preserve"> </v>
      </c>
      <c r="AN90" s="274"/>
      <c r="AO90" s="274"/>
      <c r="AP90" s="274"/>
      <c r="AQ90" s="35"/>
      <c r="AR90" s="38"/>
      <c r="AS90" s="277"/>
      <c r="AT90" s="278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79"/>
      <c r="AT91" s="280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65" t="s">
        <v>54</v>
      </c>
      <c r="D92" s="266"/>
      <c r="E92" s="266"/>
      <c r="F92" s="266"/>
      <c r="G92" s="266"/>
      <c r="H92" s="72"/>
      <c r="I92" s="267" t="s">
        <v>55</v>
      </c>
      <c r="J92" s="266"/>
      <c r="K92" s="266"/>
      <c r="L92" s="266"/>
      <c r="M92" s="266"/>
      <c r="N92" s="266"/>
      <c r="O92" s="266"/>
      <c r="P92" s="266"/>
      <c r="Q92" s="266"/>
      <c r="R92" s="266"/>
      <c r="S92" s="266"/>
      <c r="T92" s="266"/>
      <c r="U92" s="266"/>
      <c r="V92" s="266"/>
      <c r="W92" s="266"/>
      <c r="X92" s="266"/>
      <c r="Y92" s="266"/>
      <c r="Z92" s="266"/>
      <c r="AA92" s="266"/>
      <c r="AB92" s="266"/>
      <c r="AC92" s="266"/>
      <c r="AD92" s="266"/>
      <c r="AE92" s="266"/>
      <c r="AF92" s="266"/>
      <c r="AG92" s="268" t="s">
        <v>56</v>
      </c>
      <c r="AH92" s="266"/>
      <c r="AI92" s="266"/>
      <c r="AJ92" s="266"/>
      <c r="AK92" s="266"/>
      <c r="AL92" s="266"/>
      <c r="AM92" s="266"/>
      <c r="AN92" s="267" t="s">
        <v>57</v>
      </c>
      <c r="AO92" s="266"/>
      <c r="AP92" s="269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63">
        <f>ROUND(SUM(AG95:AG96),2)</f>
        <v>155680</v>
      </c>
      <c r="AH94" s="263"/>
      <c r="AI94" s="263"/>
      <c r="AJ94" s="263"/>
      <c r="AK94" s="263"/>
      <c r="AL94" s="263"/>
      <c r="AM94" s="263"/>
      <c r="AN94" s="264">
        <f>SUM(AG94,AT94)</f>
        <v>188372.8</v>
      </c>
      <c r="AO94" s="264"/>
      <c r="AP94" s="264"/>
      <c r="AQ94" s="84" t="s">
        <v>1</v>
      </c>
      <c r="AR94" s="85"/>
      <c r="AS94" s="86">
        <f>ROUND(SUM(AS95:AS96),2)</f>
        <v>0</v>
      </c>
      <c r="AT94" s="87">
        <f>ROUND(SUM(AV94:AW94),2)</f>
        <v>32692.799999999999</v>
      </c>
      <c r="AU94" s="88">
        <f>ROUND(SUM(AU95:AU96),5)</f>
        <v>0</v>
      </c>
      <c r="AV94" s="87">
        <f>ROUND(AZ94*L29,2)</f>
        <v>32692.799999999999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ROUND(SUM(AZ95:AZ96),2)</f>
        <v>155680</v>
      </c>
      <c r="BA94" s="87">
        <f>ROUND(SUM(BA95:BA96),2)</f>
        <v>0</v>
      </c>
      <c r="BB94" s="87">
        <f>ROUND(SUM(BB95:BB96),2)</f>
        <v>0</v>
      </c>
      <c r="BC94" s="87">
        <f>ROUND(SUM(BC95:BC96),2)</f>
        <v>0</v>
      </c>
      <c r="BD94" s="89">
        <f>ROUND(SUM(BD95:BD96),2)</f>
        <v>0</v>
      </c>
      <c r="BS94" s="90" t="s">
        <v>72</v>
      </c>
      <c r="BT94" s="90" t="s">
        <v>73</v>
      </c>
      <c r="BU94" s="91" t="s">
        <v>74</v>
      </c>
      <c r="BV94" s="90" t="s">
        <v>75</v>
      </c>
      <c r="BW94" s="90" t="s">
        <v>5</v>
      </c>
      <c r="BX94" s="90" t="s">
        <v>76</v>
      </c>
      <c r="CL94" s="90" t="s">
        <v>1</v>
      </c>
    </row>
    <row r="95" spans="1:91" s="7" customFormat="1" ht="24.75" customHeight="1">
      <c r="A95" s="92" t="s">
        <v>77</v>
      </c>
      <c r="B95" s="93"/>
      <c r="C95" s="94"/>
      <c r="D95" s="262" t="s">
        <v>78</v>
      </c>
      <c r="E95" s="262"/>
      <c r="F95" s="262"/>
      <c r="G95" s="262"/>
      <c r="H95" s="262"/>
      <c r="I95" s="95"/>
      <c r="J95" s="262" t="s">
        <v>17</v>
      </c>
      <c r="K95" s="262"/>
      <c r="L95" s="262"/>
      <c r="M95" s="262"/>
      <c r="N95" s="262"/>
      <c r="O95" s="262"/>
      <c r="P95" s="262"/>
      <c r="Q95" s="262"/>
      <c r="R95" s="262"/>
      <c r="S95" s="262"/>
      <c r="T95" s="262"/>
      <c r="U95" s="262"/>
      <c r="V95" s="262"/>
      <c r="W95" s="262"/>
      <c r="X95" s="262"/>
      <c r="Y95" s="262"/>
      <c r="Z95" s="262"/>
      <c r="AA95" s="262"/>
      <c r="AB95" s="262"/>
      <c r="AC95" s="262"/>
      <c r="AD95" s="262"/>
      <c r="AE95" s="262"/>
      <c r="AF95" s="262"/>
      <c r="AG95" s="260">
        <f>'SO-01 - Oprava staničních...'!J30</f>
        <v>155680</v>
      </c>
      <c r="AH95" s="261"/>
      <c r="AI95" s="261"/>
      <c r="AJ95" s="261"/>
      <c r="AK95" s="261"/>
      <c r="AL95" s="261"/>
      <c r="AM95" s="261"/>
      <c r="AN95" s="260">
        <f>SUM(AG95,AT95)</f>
        <v>188372.8</v>
      </c>
      <c r="AO95" s="261"/>
      <c r="AP95" s="261"/>
      <c r="AQ95" s="96" t="s">
        <v>79</v>
      </c>
      <c r="AR95" s="97"/>
      <c r="AS95" s="98">
        <v>0</v>
      </c>
      <c r="AT95" s="99">
        <f>ROUND(SUM(AV95:AW95),2)</f>
        <v>32692.799999999999</v>
      </c>
      <c r="AU95" s="100">
        <f>'SO-01 - Oprava staničních...'!P124</f>
        <v>0</v>
      </c>
      <c r="AV95" s="99">
        <f>'SO-01 - Oprava staničních...'!J33</f>
        <v>32692.799999999999</v>
      </c>
      <c r="AW95" s="99">
        <f>'SO-01 - Oprava staničních...'!J34</f>
        <v>0</v>
      </c>
      <c r="AX95" s="99">
        <f>'SO-01 - Oprava staničních...'!J35</f>
        <v>0</v>
      </c>
      <c r="AY95" s="99">
        <f>'SO-01 - Oprava staničních...'!J36</f>
        <v>0</v>
      </c>
      <c r="AZ95" s="99">
        <f>'SO-01 - Oprava staničních...'!F33</f>
        <v>155680</v>
      </c>
      <c r="BA95" s="99">
        <f>'SO-01 - Oprava staničních...'!F34</f>
        <v>0</v>
      </c>
      <c r="BB95" s="99">
        <f>'SO-01 - Oprava staničních...'!F35</f>
        <v>0</v>
      </c>
      <c r="BC95" s="99">
        <f>'SO-01 - Oprava staničních...'!F36</f>
        <v>0</v>
      </c>
      <c r="BD95" s="101">
        <f>'SO-01 - Oprava staničních...'!F37</f>
        <v>0</v>
      </c>
      <c r="BT95" s="102" t="s">
        <v>80</v>
      </c>
      <c r="BV95" s="102" t="s">
        <v>75</v>
      </c>
      <c r="BW95" s="102" t="s">
        <v>81</v>
      </c>
      <c r="BX95" s="102" t="s">
        <v>5</v>
      </c>
      <c r="CL95" s="102" t="s">
        <v>1</v>
      </c>
      <c r="CM95" s="102" t="s">
        <v>82</v>
      </c>
    </row>
    <row r="96" spans="1:91" s="7" customFormat="1" ht="16.5" customHeight="1">
      <c r="A96" s="92" t="s">
        <v>77</v>
      </c>
      <c r="B96" s="93"/>
      <c r="C96" s="94"/>
      <c r="D96" s="262" t="s">
        <v>83</v>
      </c>
      <c r="E96" s="262"/>
      <c r="F96" s="262"/>
      <c r="G96" s="262"/>
      <c r="H96" s="262"/>
      <c r="I96" s="95"/>
      <c r="J96" s="262" t="s">
        <v>84</v>
      </c>
      <c r="K96" s="262"/>
      <c r="L96" s="262"/>
      <c r="M96" s="262"/>
      <c r="N96" s="262"/>
      <c r="O96" s="262"/>
      <c r="P96" s="262"/>
      <c r="Q96" s="262"/>
      <c r="R96" s="262"/>
      <c r="S96" s="262"/>
      <c r="T96" s="262"/>
      <c r="U96" s="262"/>
      <c r="V96" s="262"/>
      <c r="W96" s="262"/>
      <c r="X96" s="262"/>
      <c r="Y96" s="262"/>
      <c r="Z96" s="262"/>
      <c r="AA96" s="262"/>
      <c r="AB96" s="262"/>
      <c r="AC96" s="262"/>
      <c r="AD96" s="262"/>
      <c r="AE96" s="262"/>
      <c r="AF96" s="262"/>
      <c r="AG96" s="260">
        <f>'VON - Vedlejší a ostatní ...'!J30</f>
        <v>0</v>
      </c>
      <c r="AH96" s="261"/>
      <c r="AI96" s="261"/>
      <c r="AJ96" s="261"/>
      <c r="AK96" s="261"/>
      <c r="AL96" s="261"/>
      <c r="AM96" s="261"/>
      <c r="AN96" s="260">
        <f>SUM(AG96,AT96)</f>
        <v>0</v>
      </c>
      <c r="AO96" s="261"/>
      <c r="AP96" s="261"/>
      <c r="AQ96" s="96" t="s">
        <v>79</v>
      </c>
      <c r="AR96" s="97"/>
      <c r="AS96" s="103">
        <v>0</v>
      </c>
      <c r="AT96" s="104">
        <f>ROUND(SUM(AV96:AW96),2)</f>
        <v>0</v>
      </c>
      <c r="AU96" s="105">
        <f>'VON - Vedlejší a ostatní ...'!P117</f>
        <v>0</v>
      </c>
      <c r="AV96" s="104">
        <f>'VON - Vedlejší a ostatní ...'!J33</f>
        <v>0</v>
      </c>
      <c r="AW96" s="104">
        <f>'VON - Vedlejší a ostatní ...'!J34</f>
        <v>0</v>
      </c>
      <c r="AX96" s="104">
        <f>'VON - Vedlejší a ostatní ...'!J35</f>
        <v>0</v>
      </c>
      <c r="AY96" s="104">
        <f>'VON - Vedlejší a ostatní ...'!J36</f>
        <v>0</v>
      </c>
      <c r="AZ96" s="104">
        <f>'VON - Vedlejší a ostatní ...'!F33</f>
        <v>0</v>
      </c>
      <c r="BA96" s="104">
        <f>'VON - Vedlejší a ostatní ...'!F34</f>
        <v>0</v>
      </c>
      <c r="BB96" s="104">
        <f>'VON - Vedlejší a ostatní ...'!F35</f>
        <v>0</v>
      </c>
      <c r="BC96" s="104">
        <f>'VON - Vedlejší a ostatní ...'!F36</f>
        <v>0</v>
      </c>
      <c r="BD96" s="106">
        <f>'VON - Vedlejší a ostatní ...'!F37</f>
        <v>0</v>
      </c>
      <c r="BT96" s="102" t="s">
        <v>80</v>
      </c>
      <c r="BV96" s="102" t="s">
        <v>75</v>
      </c>
      <c r="BW96" s="102" t="s">
        <v>85</v>
      </c>
      <c r="BX96" s="102" t="s">
        <v>5</v>
      </c>
      <c r="CL96" s="102" t="s">
        <v>1</v>
      </c>
      <c r="CM96" s="102" t="s">
        <v>82</v>
      </c>
    </row>
    <row r="97" spans="1:57" s="2" customFormat="1" ht="30" customHeight="1">
      <c r="A97" s="33"/>
      <c r="B97" s="34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5"/>
      <c r="Q97" s="35"/>
      <c r="R97" s="35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F97" s="35"/>
      <c r="AG97" s="35"/>
      <c r="AH97" s="35"/>
      <c r="AI97" s="35"/>
      <c r="AJ97" s="35"/>
      <c r="AK97" s="35"/>
      <c r="AL97" s="35"/>
      <c r="AM97" s="35"/>
      <c r="AN97" s="35"/>
      <c r="AO97" s="35"/>
      <c r="AP97" s="35"/>
      <c r="AQ97" s="35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  <row r="98" spans="1:57" s="2" customFormat="1" ht="6.95" customHeight="1">
      <c r="A98" s="33"/>
      <c r="B98" s="53"/>
      <c r="C98" s="54"/>
      <c r="D98" s="54"/>
      <c r="E98" s="54"/>
      <c r="F98" s="54"/>
      <c r="G98" s="54"/>
      <c r="H98" s="54"/>
      <c r="I98" s="54"/>
      <c r="J98" s="54"/>
      <c r="K98" s="54"/>
      <c r="L98" s="54"/>
      <c r="M98" s="54"/>
      <c r="N98" s="54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54"/>
      <c r="AB98" s="54"/>
      <c r="AC98" s="54"/>
      <c r="AD98" s="54"/>
      <c r="AE98" s="54"/>
      <c r="AF98" s="54"/>
      <c r="AG98" s="54"/>
      <c r="AH98" s="54"/>
      <c r="AI98" s="54"/>
      <c r="AJ98" s="54"/>
      <c r="AK98" s="54"/>
      <c r="AL98" s="54"/>
      <c r="AM98" s="54"/>
      <c r="AN98" s="54"/>
      <c r="AO98" s="54"/>
      <c r="AP98" s="54"/>
      <c r="AQ98" s="54"/>
      <c r="AR98" s="38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</row>
  </sheetData>
  <sheetProtection algorithmName="SHA-512" hashValue="sA7vXnxQbbgAaEKOjfMpPZRd2wzh/cNutAOIyIAKp+CZuDfKbT/fMkd2bacjt1FRjIUTP+IYW9bBinO4GDq4PQ==" saltValue="dbBkaZGGPgwW28/F34vFeCKRVdZsyte/MciCe1OHaBwvsLPegLsEh/bE19eizswrY4vqvdZhR6n7dWs7LJBWSQ==" spinCount="100000" sheet="1" objects="1" scenarios="1" formatColumns="0" formatRows="0"/>
  <mergeCells count="46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AM87:AN87"/>
    <mergeCell ref="AM89:AP89"/>
    <mergeCell ref="AS89:AT91"/>
    <mergeCell ref="AM90:AP90"/>
    <mergeCell ref="W33:AE33"/>
    <mergeCell ref="AK33:AO33"/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O85"/>
  </mergeCells>
  <hyperlinks>
    <hyperlink ref="A95" location="'SO-01 - Oprava staničních...'!C2" display="/"/>
    <hyperlink ref="A96" location="'VON - Vedlejší a ostatní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6"/>
  <sheetViews>
    <sheetView showGridLines="0" workbookViewId="0">
      <selection activeCell="J12" sqref="J12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81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5" customHeight="1">
      <c r="B4" s="19"/>
      <c r="D4" s="111" t="s">
        <v>86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3" t="str">
        <f>'Rekapitulace stavby'!K6</f>
        <v>Oprava staničních kolejí v žst. Valašské Klobouky</v>
      </c>
      <c r="F7" s="304"/>
      <c r="G7" s="304"/>
      <c r="H7" s="304"/>
      <c r="I7" s="107"/>
      <c r="L7" s="19"/>
    </row>
    <row r="8" spans="1:46" s="2" customFormat="1" ht="12" customHeight="1">
      <c r="A8" s="33"/>
      <c r="B8" s="38"/>
      <c r="C8" s="33"/>
      <c r="D8" s="113" t="s">
        <v>87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5" t="s">
        <v>88</v>
      </c>
      <c r="F9" s="306"/>
      <c r="G9" s="306"/>
      <c r="H9" s="306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 xml:space="preserve"> </v>
      </c>
      <c r="F15" s="33"/>
      <c r="G15" s="33"/>
      <c r="H15" s="33"/>
      <c r="I15" s="116" t="s">
        <v>26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27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7" t="str">
        <f>'Rekapitulace stavby'!E14</f>
        <v>Vyplň údaj</v>
      </c>
      <c r="F18" s="308"/>
      <c r="G18" s="308"/>
      <c r="H18" s="308"/>
      <c r="I18" s="116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29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26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31</v>
      </c>
      <c r="E23" s="33"/>
      <c r="F23" s="33"/>
      <c r="G23" s="33"/>
      <c r="H23" s="33"/>
      <c r="I23" s="116" t="s">
        <v>24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26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32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9" t="s">
        <v>1</v>
      </c>
      <c r="F27" s="309"/>
      <c r="G27" s="309"/>
      <c r="H27" s="309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33</v>
      </c>
      <c r="E30" s="33"/>
      <c r="F30" s="33"/>
      <c r="G30" s="33"/>
      <c r="H30" s="33"/>
      <c r="I30" s="114"/>
      <c r="J30" s="125">
        <f>ROUND(J124, 2)</f>
        <v>155680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35</v>
      </c>
      <c r="G32" s="33"/>
      <c r="H32" s="33"/>
      <c r="I32" s="127" t="s">
        <v>34</v>
      </c>
      <c r="J32" s="126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37</v>
      </c>
      <c r="E33" s="113" t="s">
        <v>38</v>
      </c>
      <c r="F33" s="129">
        <f>ROUND((SUM(BE124:BE225)),  2)</f>
        <v>155680</v>
      </c>
      <c r="G33" s="33"/>
      <c r="H33" s="33"/>
      <c r="I33" s="130">
        <v>0.21</v>
      </c>
      <c r="J33" s="129">
        <f>ROUND(((SUM(BE124:BE225))*I33),  2)</f>
        <v>32692.799999999999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39</v>
      </c>
      <c r="F34" s="129">
        <f>ROUND((SUM(BF124:BF225)),  2)</f>
        <v>0</v>
      </c>
      <c r="G34" s="33"/>
      <c r="H34" s="33"/>
      <c r="I34" s="130">
        <v>0.15</v>
      </c>
      <c r="J34" s="129">
        <f>ROUND(((SUM(BF124:BF225))*I34),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40</v>
      </c>
      <c r="F35" s="129">
        <f>ROUND((SUM(BG124:BG225)),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41</v>
      </c>
      <c r="F36" s="129">
        <f>ROUND((SUM(BH124:BH225)),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42</v>
      </c>
      <c r="F37" s="129">
        <f>ROUND((SUM(BI124:BI225)),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43</v>
      </c>
      <c r="E39" s="133"/>
      <c r="F39" s="133"/>
      <c r="G39" s="134" t="s">
        <v>44</v>
      </c>
      <c r="H39" s="135" t="s">
        <v>45</v>
      </c>
      <c r="I39" s="136"/>
      <c r="J39" s="137">
        <f>SUM(J30:J37)</f>
        <v>188372.8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46</v>
      </c>
      <c r="E50" s="140"/>
      <c r="F50" s="140"/>
      <c r="G50" s="139" t="s">
        <v>47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48</v>
      </c>
      <c r="E61" s="143"/>
      <c r="F61" s="144" t="s">
        <v>49</v>
      </c>
      <c r="G61" s="142" t="s">
        <v>48</v>
      </c>
      <c r="H61" s="143"/>
      <c r="I61" s="145"/>
      <c r="J61" s="146" t="s">
        <v>49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50</v>
      </c>
      <c r="E65" s="147"/>
      <c r="F65" s="147"/>
      <c r="G65" s="139" t="s">
        <v>51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48</v>
      </c>
      <c r="E76" s="143"/>
      <c r="F76" s="144" t="s">
        <v>49</v>
      </c>
      <c r="G76" s="142" t="s">
        <v>48</v>
      </c>
      <c r="H76" s="143"/>
      <c r="I76" s="145"/>
      <c r="J76" s="146" t="s">
        <v>49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1" t="str">
        <f>E7</f>
        <v>Oprava staničních kolejí v žst. Valašské Klobouky</v>
      </c>
      <c r="F85" s="302"/>
      <c r="G85" s="302"/>
      <c r="H85" s="302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0" t="str">
        <f>E9</f>
        <v>SO-01 - Oprava staničních kolejí v žst. Valašské Klobouky</v>
      </c>
      <c r="F87" s="300"/>
      <c r="G87" s="300"/>
      <c r="H87" s="30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TO Horní Lideč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116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6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90</v>
      </c>
      <c r="D94" s="156"/>
      <c r="E94" s="156"/>
      <c r="F94" s="156"/>
      <c r="G94" s="156"/>
      <c r="H94" s="156"/>
      <c r="I94" s="157"/>
      <c r="J94" s="158" t="s">
        <v>91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92</v>
      </c>
      <c r="D96" s="35"/>
      <c r="E96" s="35"/>
      <c r="F96" s="35"/>
      <c r="G96" s="35"/>
      <c r="H96" s="35"/>
      <c r="I96" s="114"/>
      <c r="J96" s="83">
        <f>J124</f>
        <v>155680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93</v>
      </c>
    </row>
    <row r="97" spans="1:31" s="9" customFormat="1" ht="24.95" customHeight="1">
      <c r="B97" s="160"/>
      <c r="C97" s="161"/>
      <c r="D97" s="162" t="s">
        <v>94</v>
      </c>
      <c r="E97" s="163"/>
      <c r="F97" s="163"/>
      <c r="G97" s="163"/>
      <c r="H97" s="163"/>
      <c r="I97" s="164"/>
      <c r="J97" s="165">
        <f>J125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95</v>
      </c>
      <c r="E98" s="170"/>
      <c r="F98" s="170"/>
      <c r="G98" s="170"/>
      <c r="H98" s="170"/>
      <c r="I98" s="171"/>
      <c r="J98" s="172">
        <f>J126</f>
        <v>0</v>
      </c>
      <c r="K98" s="168"/>
      <c r="L98" s="173"/>
    </row>
    <row r="99" spans="1:31" s="10" customFormat="1" ht="19.899999999999999" customHeight="1">
      <c r="B99" s="167"/>
      <c r="C99" s="168"/>
      <c r="D99" s="169" t="s">
        <v>96</v>
      </c>
      <c r="E99" s="170"/>
      <c r="F99" s="170"/>
      <c r="G99" s="170"/>
      <c r="H99" s="170"/>
      <c r="I99" s="171"/>
      <c r="J99" s="172">
        <f>J157</f>
        <v>0</v>
      </c>
      <c r="K99" s="168"/>
      <c r="L99" s="173"/>
    </row>
    <row r="100" spans="1:31" s="10" customFormat="1" ht="19.899999999999999" customHeight="1">
      <c r="B100" s="167"/>
      <c r="C100" s="168"/>
      <c r="D100" s="169" t="s">
        <v>97</v>
      </c>
      <c r="E100" s="170"/>
      <c r="F100" s="170"/>
      <c r="G100" s="170"/>
      <c r="H100" s="170"/>
      <c r="I100" s="171"/>
      <c r="J100" s="172">
        <f>J177</f>
        <v>0</v>
      </c>
      <c r="K100" s="168"/>
      <c r="L100" s="173"/>
    </row>
    <row r="101" spans="1:31" s="9" customFormat="1" ht="24.95" customHeight="1">
      <c r="B101" s="160"/>
      <c r="C101" s="161"/>
      <c r="D101" s="162" t="s">
        <v>98</v>
      </c>
      <c r="E101" s="163"/>
      <c r="F101" s="163"/>
      <c r="G101" s="163"/>
      <c r="H101" s="163"/>
      <c r="I101" s="164"/>
      <c r="J101" s="165">
        <f>J186</f>
        <v>155680</v>
      </c>
      <c r="K101" s="161"/>
      <c r="L101" s="166"/>
    </row>
    <row r="102" spans="1:31" s="10" customFormat="1" ht="19.899999999999999" customHeight="1">
      <c r="B102" s="167"/>
      <c r="C102" s="168"/>
      <c r="D102" s="169" t="s">
        <v>99</v>
      </c>
      <c r="E102" s="170"/>
      <c r="F102" s="170"/>
      <c r="G102" s="170"/>
      <c r="H102" s="170"/>
      <c r="I102" s="171"/>
      <c r="J102" s="172">
        <f>J187</f>
        <v>155680</v>
      </c>
      <c r="K102" s="168"/>
      <c r="L102" s="173"/>
    </row>
    <row r="103" spans="1:31" s="10" customFormat="1" ht="14.85" customHeight="1">
      <c r="B103" s="167"/>
      <c r="C103" s="168"/>
      <c r="D103" s="169" t="s">
        <v>100</v>
      </c>
      <c r="E103" s="170"/>
      <c r="F103" s="170"/>
      <c r="G103" s="170"/>
      <c r="H103" s="170"/>
      <c r="I103" s="171"/>
      <c r="J103" s="172">
        <f>J194</f>
        <v>155680</v>
      </c>
      <c r="K103" s="168"/>
      <c r="L103" s="173"/>
    </row>
    <row r="104" spans="1:31" s="9" customFormat="1" ht="24.95" customHeight="1">
      <c r="B104" s="160"/>
      <c r="C104" s="161"/>
      <c r="D104" s="162" t="s">
        <v>101</v>
      </c>
      <c r="E104" s="163"/>
      <c r="F104" s="163"/>
      <c r="G104" s="163"/>
      <c r="H104" s="163"/>
      <c r="I104" s="164"/>
      <c r="J104" s="165">
        <f>J201</f>
        <v>0</v>
      </c>
      <c r="K104" s="161"/>
      <c r="L104" s="166"/>
    </row>
    <row r="105" spans="1:31" s="2" customFormat="1" ht="21.7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6.95" customHeight="1">
      <c r="A106" s="33"/>
      <c r="B106" s="53"/>
      <c r="C106" s="54"/>
      <c r="D106" s="54"/>
      <c r="E106" s="54"/>
      <c r="F106" s="54"/>
      <c r="G106" s="54"/>
      <c r="H106" s="54"/>
      <c r="I106" s="151"/>
      <c r="J106" s="54"/>
      <c r="K106" s="54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10" spans="1:31" s="2" customFormat="1" ht="6.95" customHeight="1">
      <c r="A110" s="33"/>
      <c r="B110" s="55"/>
      <c r="C110" s="56"/>
      <c r="D110" s="56"/>
      <c r="E110" s="56"/>
      <c r="F110" s="56"/>
      <c r="G110" s="56"/>
      <c r="H110" s="56"/>
      <c r="I110" s="154"/>
      <c r="J110" s="56"/>
      <c r="K110" s="56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24.95" customHeight="1">
      <c r="A111" s="33"/>
      <c r="B111" s="34"/>
      <c r="C111" s="22" t="s">
        <v>102</v>
      </c>
      <c r="D111" s="35"/>
      <c r="E111" s="35"/>
      <c r="F111" s="35"/>
      <c r="G111" s="35"/>
      <c r="H111" s="35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16</v>
      </c>
      <c r="D113" s="35"/>
      <c r="E113" s="35"/>
      <c r="F113" s="35"/>
      <c r="G113" s="35"/>
      <c r="H113" s="35"/>
      <c r="I113" s="114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6.5" customHeight="1">
      <c r="A114" s="33"/>
      <c r="B114" s="34"/>
      <c r="C114" s="35"/>
      <c r="D114" s="35"/>
      <c r="E114" s="301" t="str">
        <f>E7</f>
        <v>Oprava staničních kolejí v žst. Valašské Klobouky</v>
      </c>
      <c r="F114" s="302"/>
      <c r="G114" s="302"/>
      <c r="H114" s="302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87</v>
      </c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6.5" customHeight="1">
      <c r="A116" s="33"/>
      <c r="B116" s="34"/>
      <c r="C116" s="35"/>
      <c r="D116" s="35"/>
      <c r="E116" s="270" t="str">
        <f>E9</f>
        <v>SO-01 - Oprava staničních kolejí v žst. Valašské Klobouky</v>
      </c>
      <c r="F116" s="300"/>
      <c r="G116" s="300"/>
      <c r="H116" s="300"/>
      <c r="I116" s="114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6.9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2" customHeight="1">
      <c r="A118" s="33"/>
      <c r="B118" s="34"/>
      <c r="C118" s="28" t="s">
        <v>20</v>
      </c>
      <c r="D118" s="35"/>
      <c r="E118" s="35"/>
      <c r="F118" s="26" t="str">
        <f>F12</f>
        <v>TO Horní Lideč</v>
      </c>
      <c r="G118" s="35"/>
      <c r="H118" s="35"/>
      <c r="I118" s="116" t="s">
        <v>22</v>
      </c>
      <c r="J118" s="65">
        <f>IF(J12="","",J12)</f>
        <v>0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6.95" customHeight="1">
      <c r="A119" s="33"/>
      <c r="B119" s="34"/>
      <c r="C119" s="35"/>
      <c r="D119" s="35"/>
      <c r="E119" s="35"/>
      <c r="F119" s="35"/>
      <c r="G119" s="35"/>
      <c r="H119" s="35"/>
      <c r="I119" s="114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2" customFormat="1" ht="15.2" customHeight="1">
      <c r="A120" s="33"/>
      <c r="B120" s="34"/>
      <c r="C120" s="28" t="s">
        <v>23</v>
      </c>
      <c r="D120" s="35"/>
      <c r="E120" s="35"/>
      <c r="F120" s="26" t="str">
        <f>E15</f>
        <v xml:space="preserve"> </v>
      </c>
      <c r="G120" s="35"/>
      <c r="H120" s="35"/>
      <c r="I120" s="116" t="s">
        <v>29</v>
      </c>
      <c r="J120" s="31" t="str">
        <f>E21</f>
        <v xml:space="preserve"> </v>
      </c>
      <c r="K120" s="35"/>
      <c r="L120" s="50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</row>
    <row r="121" spans="1:65" s="2" customFormat="1" ht="15.2" customHeight="1">
      <c r="A121" s="33"/>
      <c r="B121" s="34"/>
      <c r="C121" s="28" t="s">
        <v>27</v>
      </c>
      <c r="D121" s="35"/>
      <c r="E121" s="35"/>
      <c r="F121" s="26" t="str">
        <f>IF(E18="","",E18)</f>
        <v>Vyplň údaj</v>
      </c>
      <c r="G121" s="35"/>
      <c r="H121" s="35"/>
      <c r="I121" s="116" t="s">
        <v>31</v>
      </c>
      <c r="J121" s="31" t="str">
        <f>E24</f>
        <v xml:space="preserve"> </v>
      </c>
      <c r="K121" s="35"/>
      <c r="L121" s="50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</row>
    <row r="122" spans="1:65" s="2" customFormat="1" ht="10.35" customHeight="1">
      <c r="A122" s="33"/>
      <c r="B122" s="34"/>
      <c r="C122" s="35"/>
      <c r="D122" s="35"/>
      <c r="E122" s="35"/>
      <c r="F122" s="35"/>
      <c r="G122" s="35"/>
      <c r="H122" s="35"/>
      <c r="I122" s="114"/>
      <c r="J122" s="35"/>
      <c r="K122" s="35"/>
      <c r="L122" s="50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</row>
    <row r="123" spans="1:65" s="11" customFormat="1" ht="29.25" customHeight="1">
      <c r="A123" s="174"/>
      <c r="B123" s="175"/>
      <c r="C123" s="176" t="s">
        <v>103</v>
      </c>
      <c r="D123" s="177" t="s">
        <v>58</v>
      </c>
      <c r="E123" s="177" t="s">
        <v>54</v>
      </c>
      <c r="F123" s="177" t="s">
        <v>55</v>
      </c>
      <c r="G123" s="177" t="s">
        <v>104</v>
      </c>
      <c r="H123" s="177" t="s">
        <v>105</v>
      </c>
      <c r="I123" s="178" t="s">
        <v>106</v>
      </c>
      <c r="J123" s="177" t="s">
        <v>91</v>
      </c>
      <c r="K123" s="179" t="s">
        <v>107</v>
      </c>
      <c r="L123" s="180"/>
      <c r="M123" s="74" t="s">
        <v>1</v>
      </c>
      <c r="N123" s="75" t="s">
        <v>37</v>
      </c>
      <c r="O123" s="75" t="s">
        <v>108</v>
      </c>
      <c r="P123" s="75" t="s">
        <v>109</v>
      </c>
      <c r="Q123" s="75" t="s">
        <v>110</v>
      </c>
      <c r="R123" s="75" t="s">
        <v>111</v>
      </c>
      <c r="S123" s="75" t="s">
        <v>112</v>
      </c>
      <c r="T123" s="76" t="s">
        <v>113</v>
      </c>
      <c r="U123" s="174"/>
      <c r="V123" s="174"/>
      <c r="W123" s="174"/>
      <c r="X123" s="174"/>
      <c r="Y123" s="174"/>
      <c r="Z123" s="174"/>
      <c r="AA123" s="174"/>
      <c r="AB123" s="174"/>
      <c r="AC123" s="174"/>
      <c r="AD123" s="174"/>
      <c r="AE123" s="174"/>
    </row>
    <row r="124" spans="1:65" s="2" customFormat="1" ht="22.9" customHeight="1">
      <c r="A124" s="33"/>
      <c r="B124" s="34"/>
      <c r="C124" s="81" t="s">
        <v>114</v>
      </c>
      <c r="D124" s="35"/>
      <c r="E124" s="35"/>
      <c r="F124" s="35"/>
      <c r="G124" s="35"/>
      <c r="H124" s="35"/>
      <c r="I124" s="114"/>
      <c r="J124" s="181">
        <f>BK124</f>
        <v>155680</v>
      </c>
      <c r="K124" s="35"/>
      <c r="L124" s="38"/>
      <c r="M124" s="77"/>
      <c r="N124" s="182"/>
      <c r="O124" s="78"/>
      <c r="P124" s="183">
        <f>P125+P186+P201</f>
        <v>0</v>
      </c>
      <c r="Q124" s="78"/>
      <c r="R124" s="183">
        <f>R125+R186+R201</f>
        <v>869.47839999999997</v>
      </c>
      <c r="S124" s="78"/>
      <c r="T124" s="184">
        <f>T125+T186+T201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72</v>
      </c>
      <c r="AU124" s="16" t="s">
        <v>93</v>
      </c>
      <c r="BK124" s="185">
        <f>BK125+BK186+BK201</f>
        <v>155680</v>
      </c>
    </row>
    <row r="125" spans="1:65" s="12" customFormat="1" ht="25.9" customHeight="1">
      <c r="B125" s="186"/>
      <c r="C125" s="187"/>
      <c r="D125" s="188" t="s">
        <v>72</v>
      </c>
      <c r="E125" s="189" t="s">
        <v>115</v>
      </c>
      <c r="F125" s="189" t="s">
        <v>116</v>
      </c>
      <c r="G125" s="187"/>
      <c r="H125" s="187"/>
      <c r="I125" s="190"/>
      <c r="J125" s="191">
        <f>BK125</f>
        <v>0</v>
      </c>
      <c r="K125" s="187"/>
      <c r="L125" s="192"/>
      <c r="M125" s="193"/>
      <c r="N125" s="194"/>
      <c r="O125" s="194"/>
      <c r="P125" s="195">
        <f>P126+P157+P177</f>
        <v>0</v>
      </c>
      <c r="Q125" s="194"/>
      <c r="R125" s="195">
        <f>R126+R157+R177</f>
        <v>0</v>
      </c>
      <c r="S125" s="194"/>
      <c r="T125" s="196">
        <f>T126+T157+T177</f>
        <v>0</v>
      </c>
      <c r="AR125" s="197" t="s">
        <v>80</v>
      </c>
      <c r="AT125" s="198" t="s">
        <v>72</v>
      </c>
      <c r="AU125" s="198" t="s">
        <v>73</v>
      </c>
      <c r="AY125" s="197" t="s">
        <v>117</v>
      </c>
      <c r="BK125" s="199">
        <f>BK126+BK157+BK177</f>
        <v>0</v>
      </c>
    </row>
    <row r="126" spans="1:65" s="12" customFormat="1" ht="22.9" customHeight="1">
      <c r="B126" s="186"/>
      <c r="C126" s="187"/>
      <c r="D126" s="188" t="s">
        <v>72</v>
      </c>
      <c r="E126" s="200" t="s">
        <v>118</v>
      </c>
      <c r="F126" s="200" t="s">
        <v>119</v>
      </c>
      <c r="G126" s="187"/>
      <c r="H126" s="187"/>
      <c r="I126" s="190"/>
      <c r="J126" s="201">
        <f>BK126</f>
        <v>0</v>
      </c>
      <c r="K126" s="187"/>
      <c r="L126" s="192"/>
      <c r="M126" s="193"/>
      <c r="N126" s="194"/>
      <c r="O126" s="194"/>
      <c r="P126" s="195">
        <f>SUM(P127:P156)</f>
        <v>0</v>
      </c>
      <c r="Q126" s="194"/>
      <c r="R126" s="195">
        <f>SUM(R127:R156)</f>
        <v>0</v>
      </c>
      <c r="S126" s="194"/>
      <c r="T126" s="196">
        <f>SUM(T127:T156)</f>
        <v>0</v>
      </c>
      <c r="AR126" s="197" t="s">
        <v>80</v>
      </c>
      <c r="AT126" s="198" t="s">
        <v>72</v>
      </c>
      <c r="AU126" s="198" t="s">
        <v>80</v>
      </c>
      <c r="AY126" s="197" t="s">
        <v>117</v>
      </c>
      <c r="BK126" s="199">
        <f>SUM(BK127:BK156)</f>
        <v>0</v>
      </c>
    </row>
    <row r="127" spans="1:65" s="2" customFormat="1" ht="33" customHeight="1">
      <c r="A127" s="33"/>
      <c r="B127" s="34"/>
      <c r="C127" s="202" t="s">
        <v>80</v>
      </c>
      <c r="D127" s="202" t="s">
        <v>120</v>
      </c>
      <c r="E127" s="203" t="s">
        <v>121</v>
      </c>
      <c r="F127" s="204" t="s">
        <v>122</v>
      </c>
      <c r="G127" s="205" t="s">
        <v>123</v>
      </c>
      <c r="H127" s="206">
        <v>1</v>
      </c>
      <c r="I127" s="207"/>
      <c r="J127" s="208">
        <f>ROUND(I127*H127,2)</f>
        <v>0</v>
      </c>
      <c r="K127" s="204" t="s">
        <v>124</v>
      </c>
      <c r="L127" s="38"/>
      <c r="M127" s="209" t="s">
        <v>1</v>
      </c>
      <c r="N127" s="210" t="s">
        <v>38</v>
      </c>
      <c r="O127" s="70"/>
      <c r="P127" s="211">
        <f>O127*H127</f>
        <v>0</v>
      </c>
      <c r="Q127" s="211">
        <v>0</v>
      </c>
      <c r="R127" s="211">
        <f>Q127*H127</f>
        <v>0</v>
      </c>
      <c r="S127" s="211">
        <v>0</v>
      </c>
      <c r="T127" s="212">
        <f>S127*H127</f>
        <v>0</v>
      </c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R127" s="213" t="s">
        <v>125</v>
      </c>
      <c r="AT127" s="213" t="s">
        <v>120</v>
      </c>
      <c r="AU127" s="213" t="s">
        <v>82</v>
      </c>
      <c r="AY127" s="16" t="s">
        <v>117</v>
      </c>
      <c r="BE127" s="214">
        <f>IF(N127="základní",J127,0)</f>
        <v>0</v>
      </c>
      <c r="BF127" s="214">
        <f>IF(N127="snížená",J127,0)</f>
        <v>0</v>
      </c>
      <c r="BG127" s="214">
        <f>IF(N127="zákl. přenesená",J127,0)</f>
        <v>0</v>
      </c>
      <c r="BH127" s="214">
        <f>IF(N127="sníž. přenesená",J127,0)</f>
        <v>0</v>
      </c>
      <c r="BI127" s="214">
        <f>IF(N127="nulová",J127,0)</f>
        <v>0</v>
      </c>
      <c r="BJ127" s="16" t="s">
        <v>80</v>
      </c>
      <c r="BK127" s="214">
        <f>ROUND(I127*H127,2)</f>
        <v>0</v>
      </c>
      <c r="BL127" s="16" t="s">
        <v>125</v>
      </c>
      <c r="BM127" s="213" t="s">
        <v>126</v>
      </c>
    </row>
    <row r="128" spans="1:65" s="2" customFormat="1" ht="58.5">
      <c r="A128" s="33"/>
      <c r="B128" s="34"/>
      <c r="C128" s="35"/>
      <c r="D128" s="215" t="s">
        <v>127</v>
      </c>
      <c r="E128" s="35"/>
      <c r="F128" s="216" t="s">
        <v>128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127</v>
      </c>
      <c r="AU128" s="16" t="s">
        <v>82</v>
      </c>
    </row>
    <row r="129" spans="1:65" s="2" customFormat="1" ht="21.75" customHeight="1">
      <c r="A129" s="33"/>
      <c r="B129" s="34"/>
      <c r="C129" s="202" t="s">
        <v>82</v>
      </c>
      <c r="D129" s="202" t="s">
        <v>120</v>
      </c>
      <c r="E129" s="203" t="s">
        <v>129</v>
      </c>
      <c r="F129" s="204" t="s">
        <v>130</v>
      </c>
      <c r="G129" s="205" t="s">
        <v>131</v>
      </c>
      <c r="H129" s="206">
        <v>10</v>
      </c>
      <c r="I129" s="207"/>
      <c r="J129" s="208">
        <f>ROUND(I129*H129,2)</f>
        <v>0</v>
      </c>
      <c r="K129" s="204" t="s">
        <v>124</v>
      </c>
      <c r="L129" s="38"/>
      <c r="M129" s="209" t="s">
        <v>1</v>
      </c>
      <c r="N129" s="210" t="s">
        <v>38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125</v>
      </c>
      <c r="AT129" s="213" t="s">
        <v>120</v>
      </c>
      <c r="AU129" s="213" t="s">
        <v>82</v>
      </c>
      <c r="AY129" s="16" t="s">
        <v>117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80</v>
      </c>
      <c r="BK129" s="214">
        <f>ROUND(I129*H129,2)</f>
        <v>0</v>
      </c>
      <c r="BL129" s="16" t="s">
        <v>125</v>
      </c>
      <c r="BM129" s="213" t="s">
        <v>132</v>
      </c>
    </row>
    <row r="130" spans="1:65" s="2" customFormat="1" ht="68.25">
      <c r="A130" s="33"/>
      <c r="B130" s="34"/>
      <c r="C130" s="35"/>
      <c r="D130" s="215" t="s">
        <v>127</v>
      </c>
      <c r="E130" s="35"/>
      <c r="F130" s="216" t="s">
        <v>133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127</v>
      </c>
      <c r="AU130" s="16" t="s">
        <v>82</v>
      </c>
    </row>
    <row r="131" spans="1:65" s="2" customFormat="1" ht="19.5">
      <c r="A131" s="33"/>
      <c r="B131" s="34"/>
      <c r="C131" s="35"/>
      <c r="D131" s="215" t="s">
        <v>134</v>
      </c>
      <c r="E131" s="35"/>
      <c r="F131" s="219" t="s">
        <v>135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134</v>
      </c>
      <c r="AU131" s="16" t="s">
        <v>82</v>
      </c>
    </row>
    <row r="132" spans="1:65" s="2" customFormat="1" ht="21.75" customHeight="1">
      <c r="A132" s="33"/>
      <c r="B132" s="34"/>
      <c r="C132" s="202" t="s">
        <v>136</v>
      </c>
      <c r="D132" s="202" t="s">
        <v>120</v>
      </c>
      <c r="E132" s="203" t="s">
        <v>137</v>
      </c>
      <c r="F132" s="204" t="s">
        <v>138</v>
      </c>
      <c r="G132" s="205" t="s">
        <v>131</v>
      </c>
      <c r="H132" s="206">
        <v>4</v>
      </c>
      <c r="I132" s="207"/>
      <c r="J132" s="208">
        <f>ROUND(I132*H132,2)</f>
        <v>0</v>
      </c>
      <c r="K132" s="204" t="s">
        <v>124</v>
      </c>
      <c r="L132" s="38"/>
      <c r="M132" s="209" t="s">
        <v>1</v>
      </c>
      <c r="N132" s="210" t="s">
        <v>38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125</v>
      </c>
      <c r="AT132" s="213" t="s">
        <v>120</v>
      </c>
      <c r="AU132" s="213" t="s">
        <v>82</v>
      </c>
      <c r="AY132" s="16" t="s">
        <v>117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80</v>
      </c>
      <c r="BK132" s="214">
        <f>ROUND(I132*H132,2)</f>
        <v>0</v>
      </c>
      <c r="BL132" s="16" t="s">
        <v>125</v>
      </c>
      <c r="BM132" s="213" t="s">
        <v>139</v>
      </c>
    </row>
    <row r="133" spans="1:65" s="2" customFormat="1" ht="29.25">
      <c r="A133" s="33"/>
      <c r="B133" s="34"/>
      <c r="C133" s="35"/>
      <c r="D133" s="215" t="s">
        <v>127</v>
      </c>
      <c r="E133" s="35"/>
      <c r="F133" s="216" t="s">
        <v>140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127</v>
      </c>
      <c r="AU133" s="16" t="s">
        <v>82</v>
      </c>
    </row>
    <row r="134" spans="1:65" s="2" customFormat="1" ht="21.75" customHeight="1">
      <c r="A134" s="33"/>
      <c r="B134" s="34"/>
      <c r="C134" s="202" t="s">
        <v>125</v>
      </c>
      <c r="D134" s="202" t="s">
        <v>120</v>
      </c>
      <c r="E134" s="203" t="s">
        <v>141</v>
      </c>
      <c r="F134" s="204" t="s">
        <v>142</v>
      </c>
      <c r="G134" s="205" t="s">
        <v>131</v>
      </c>
      <c r="H134" s="206">
        <v>4</v>
      </c>
      <c r="I134" s="207"/>
      <c r="J134" s="208">
        <f>ROUND(I134*H134,2)</f>
        <v>0</v>
      </c>
      <c r="K134" s="204" t="s">
        <v>124</v>
      </c>
      <c r="L134" s="38"/>
      <c r="M134" s="209" t="s">
        <v>1</v>
      </c>
      <c r="N134" s="210" t="s">
        <v>38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125</v>
      </c>
      <c r="AT134" s="213" t="s">
        <v>120</v>
      </c>
      <c r="AU134" s="213" t="s">
        <v>82</v>
      </c>
      <c r="AY134" s="16" t="s">
        <v>117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80</v>
      </c>
      <c r="BK134" s="214">
        <f>ROUND(I134*H134,2)</f>
        <v>0</v>
      </c>
      <c r="BL134" s="16" t="s">
        <v>125</v>
      </c>
      <c r="BM134" s="213" t="s">
        <v>143</v>
      </c>
    </row>
    <row r="135" spans="1:65" s="2" customFormat="1" ht="29.25">
      <c r="A135" s="33"/>
      <c r="B135" s="34"/>
      <c r="C135" s="35"/>
      <c r="D135" s="215" t="s">
        <v>127</v>
      </c>
      <c r="E135" s="35"/>
      <c r="F135" s="216" t="s">
        <v>144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127</v>
      </c>
      <c r="AU135" s="16" t="s">
        <v>82</v>
      </c>
    </row>
    <row r="136" spans="1:65" s="2" customFormat="1" ht="21.75" customHeight="1">
      <c r="A136" s="33"/>
      <c r="B136" s="34"/>
      <c r="C136" s="202" t="s">
        <v>118</v>
      </c>
      <c r="D136" s="202" t="s">
        <v>120</v>
      </c>
      <c r="E136" s="203" t="s">
        <v>145</v>
      </c>
      <c r="F136" s="204" t="s">
        <v>146</v>
      </c>
      <c r="G136" s="205" t="s">
        <v>131</v>
      </c>
      <c r="H136" s="206">
        <v>600</v>
      </c>
      <c r="I136" s="207"/>
      <c r="J136" s="208">
        <f>ROUND(I136*H136,2)</f>
        <v>0</v>
      </c>
      <c r="K136" s="204" t="s">
        <v>124</v>
      </c>
      <c r="L136" s="38"/>
      <c r="M136" s="209" t="s">
        <v>1</v>
      </c>
      <c r="N136" s="210" t="s">
        <v>38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125</v>
      </c>
      <c r="AT136" s="213" t="s">
        <v>120</v>
      </c>
      <c r="AU136" s="213" t="s">
        <v>82</v>
      </c>
      <c r="AY136" s="16" t="s">
        <v>117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80</v>
      </c>
      <c r="BK136" s="214">
        <f>ROUND(I136*H136,2)</f>
        <v>0</v>
      </c>
      <c r="BL136" s="16" t="s">
        <v>125</v>
      </c>
      <c r="BM136" s="213" t="s">
        <v>147</v>
      </c>
    </row>
    <row r="137" spans="1:65" s="2" customFormat="1" ht="48.75">
      <c r="A137" s="33"/>
      <c r="B137" s="34"/>
      <c r="C137" s="35"/>
      <c r="D137" s="215" t="s">
        <v>127</v>
      </c>
      <c r="E137" s="35"/>
      <c r="F137" s="216" t="s">
        <v>148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127</v>
      </c>
      <c r="AU137" s="16" t="s">
        <v>82</v>
      </c>
    </row>
    <row r="138" spans="1:65" s="2" customFormat="1" ht="19.5">
      <c r="A138" s="33"/>
      <c r="B138" s="34"/>
      <c r="C138" s="35"/>
      <c r="D138" s="215" t="s">
        <v>134</v>
      </c>
      <c r="E138" s="35"/>
      <c r="F138" s="219" t="s">
        <v>149</v>
      </c>
      <c r="G138" s="35"/>
      <c r="H138" s="35"/>
      <c r="I138" s="114"/>
      <c r="J138" s="35"/>
      <c r="K138" s="35"/>
      <c r="L138" s="38"/>
      <c r="M138" s="217"/>
      <c r="N138" s="218"/>
      <c r="O138" s="70"/>
      <c r="P138" s="70"/>
      <c r="Q138" s="70"/>
      <c r="R138" s="70"/>
      <c r="S138" s="70"/>
      <c r="T138" s="71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134</v>
      </c>
      <c r="AU138" s="16" t="s">
        <v>82</v>
      </c>
    </row>
    <row r="139" spans="1:65" s="2" customFormat="1" ht="33" customHeight="1">
      <c r="A139" s="33"/>
      <c r="B139" s="34"/>
      <c r="C139" s="202" t="s">
        <v>150</v>
      </c>
      <c r="D139" s="202" t="s">
        <v>120</v>
      </c>
      <c r="E139" s="203" t="s">
        <v>151</v>
      </c>
      <c r="F139" s="204" t="s">
        <v>152</v>
      </c>
      <c r="G139" s="205" t="s">
        <v>131</v>
      </c>
      <c r="H139" s="206">
        <v>50</v>
      </c>
      <c r="I139" s="207"/>
      <c r="J139" s="208">
        <f>ROUND(I139*H139,2)</f>
        <v>0</v>
      </c>
      <c r="K139" s="204" t="s">
        <v>124</v>
      </c>
      <c r="L139" s="38"/>
      <c r="M139" s="209" t="s">
        <v>1</v>
      </c>
      <c r="N139" s="210" t="s">
        <v>38</v>
      </c>
      <c r="O139" s="70"/>
      <c r="P139" s="211">
        <f>O139*H139</f>
        <v>0</v>
      </c>
      <c r="Q139" s="211">
        <v>0</v>
      </c>
      <c r="R139" s="211">
        <f>Q139*H139</f>
        <v>0</v>
      </c>
      <c r="S139" s="211">
        <v>0</v>
      </c>
      <c r="T139" s="212">
        <f>S139*H139</f>
        <v>0</v>
      </c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R139" s="213" t="s">
        <v>125</v>
      </c>
      <c r="AT139" s="213" t="s">
        <v>120</v>
      </c>
      <c r="AU139" s="213" t="s">
        <v>82</v>
      </c>
      <c r="AY139" s="16" t="s">
        <v>117</v>
      </c>
      <c r="BE139" s="214">
        <f>IF(N139="základní",J139,0)</f>
        <v>0</v>
      </c>
      <c r="BF139" s="214">
        <f>IF(N139="snížená",J139,0)</f>
        <v>0</v>
      </c>
      <c r="BG139" s="214">
        <f>IF(N139="zákl. přenesená",J139,0)</f>
        <v>0</v>
      </c>
      <c r="BH139" s="214">
        <f>IF(N139="sníž. přenesená",J139,0)</f>
        <v>0</v>
      </c>
      <c r="BI139" s="214">
        <f>IF(N139="nulová",J139,0)</f>
        <v>0</v>
      </c>
      <c r="BJ139" s="16" t="s">
        <v>80</v>
      </c>
      <c r="BK139" s="214">
        <f>ROUND(I139*H139,2)</f>
        <v>0</v>
      </c>
      <c r="BL139" s="16" t="s">
        <v>125</v>
      </c>
      <c r="BM139" s="213" t="s">
        <v>153</v>
      </c>
    </row>
    <row r="140" spans="1:65" s="2" customFormat="1" ht="107.25">
      <c r="A140" s="33"/>
      <c r="B140" s="34"/>
      <c r="C140" s="35"/>
      <c r="D140" s="215" t="s">
        <v>127</v>
      </c>
      <c r="E140" s="35"/>
      <c r="F140" s="216" t="s">
        <v>154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127</v>
      </c>
      <c r="AU140" s="16" t="s">
        <v>82</v>
      </c>
    </row>
    <row r="141" spans="1:65" s="2" customFormat="1" ht="19.5">
      <c r="A141" s="33"/>
      <c r="B141" s="34"/>
      <c r="C141" s="35"/>
      <c r="D141" s="215" t="s">
        <v>134</v>
      </c>
      <c r="E141" s="35"/>
      <c r="F141" s="219" t="s">
        <v>155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134</v>
      </c>
      <c r="AU141" s="16" t="s">
        <v>82</v>
      </c>
    </row>
    <row r="142" spans="1:65" s="2" customFormat="1" ht="21.75" customHeight="1">
      <c r="A142" s="33"/>
      <c r="B142" s="34"/>
      <c r="C142" s="202" t="s">
        <v>156</v>
      </c>
      <c r="D142" s="202" t="s">
        <v>120</v>
      </c>
      <c r="E142" s="203" t="s">
        <v>157</v>
      </c>
      <c r="F142" s="204" t="s">
        <v>158</v>
      </c>
      <c r="G142" s="205" t="s">
        <v>131</v>
      </c>
      <c r="H142" s="206">
        <v>1000</v>
      </c>
      <c r="I142" s="207"/>
      <c r="J142" s="208">
        <f>ROUND(I142*H142,2)</f>
        <v>0</v>
      </c>
      <c r="K142" s="204" t="s">
        <v>124</v>
      </c>
      <c r="L142" s="38"/>
      <c r="M142" s="209" t="s">
        <v>1</v>
      </c>
      <c r="N142" s="210" t="s">
        <v>38</v>
      </c>
      <c r="O142" s="70"/>
      <c r="P142" s="211">
        <f>O142*H142</f>
        <v>0</v>
      </c>
      <c r="Q142" s="211">
        <v>0</v>
      </c>
      <c r="R142" s="211">
        <f>Q142*H142</f>
        <v>0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125</v>
      </c>
      <c r="AT142" s="213" t="s">
        <v>120</v>
      </c>
      <c r="AU142" s="213" t="s">
        <v>82</v>
      </c>
      <c r="AY142" s="16" t="s">
        <v>117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80</v>
      </c>
      <c r="BK142" s="214">
        <f>ROUND(I142*H142,2)</f>
        <v>0</v>
      </c>
      <c r="BL142" s="16" t="s">
        <v>125</v>
      </c>
      <c r="BM142" s="213" t="s">
        <v>159</v>
      </c>
    </row>
    <row r="143" spans="1:65" s="2" customFormat="1" ht="39">
      <c r="A143" s="33"/>
      <c r="B143" s="34"/>
      <c r="C143" s="35"/>
      <c r="D143" s="215" t="s">
        <v>127</v>
      </c>
      <c r="E143" s="35"/>
      <c r="F143" s="216" t="s">
        <v>160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127</v>
      </c>
      <c r="AU143" s="16" t="s">
        <v>82</v>
      </c>
    </row>
    <row r="144" spans="1:65" s="2" customFormat="1" ht="21.75" customHeight="1">
      <c r="A144" s="33"/>
      <c r="B144" s="34"/>
      <c r="C144" s="202" t="s">
        <v>161</v>
      </c>
      <c r="D144" s="202" t="s">
        <v>120</v>
      </c>
      <c r="E144" s="203" t="s">
        <v>162</v>
      </c>
      <c r="F144" s="204" t="s">
        <v>163</v>
      </c>
      <c r="G144" s="205" t="s">
        <v>164</v>
      </c>
      <c r="H144" s="206">
        <v>1000</v>
      </c>
      <c r="I144" s="207"/>
      <c r="J144" s="208">
        <f>ROUND(I144*H144,2)</f>
        <v>0</v>
      </c>
      <c r="K144" s="204" t="s">
        <v>124</v>
      </c>
      <c r="L144" s="38"/>
      <c r="M144" s="209" t="s">
        <v>1</v>
      </c>
      <c r="N144" s="210" t="s">
        <v>38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125</v>
      </c>
      <c r="AT144" s="213" t="s">
        <v>120</v>
      </c>
      <c r="AU144" s="213" t="s">
        <v>82</v>
      </c>
      <c r="AY144" s="16" t="s">
        <v>117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80</v>
      </c>
      <c r="BK144" s="214">
        <f>ROUND(I144*H144,2)</f>
        <v>0</v>
      </c>
      <c r="BL144" s="16" t="s">
        <v>125</v>
      </c>
      <c r="BM144" s="213" t="s">
        <v>165</v>
      </c>
    </row>
    <row r="145" spans="1:65" s="2" customFormat="1" ht="39">
      <c r="A145" s="33"/>
      <c r="B145" s="34"/>
      <c r="C145" s="35"/>
      <c r="D145" s="215" t="s">
        <v>127</v>
      </c>
      <c r="E145" s="35"/>
      <c r="F145" s="216" t="s">
        <v>166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127</v>
      </c>
      <c r="AU145" s="16" t="s">
        <v>82</v>
      </c>
    </row>
    <row r="146" spans="1:65" s="2" customFormat="1" ht="21.75" customHeight="1">
      <c r="A146" s="33"/>
      <c r="B146" s="34"/>
      <c r="C146" s="202" t="s">
        <v>167</v>
      </c>
      <c r="D146" s="202" t="s">
        <v>120</v>
      </c>
      <c r="E146" s="203" t="s">
        <v>168</v>
      </c>
      <c r="F146" s="204" t="s">
        <v>169</v>
      </c>
      <c r="G146" s="205" t="s">
        <v>170</v>
      </c>
      <c r="H146" s="206">
        <v>300</v>
      </c>
      <c r="I146" s="207"/>
      <c r="J146" s="208">
        <f>ROUND(I146*H146,2)</f>
        <v>0</v>
      </c>
      <c r="K146" s="204" t="s">
        <v>124</v>
      </c>
      <c r="L146" s="38"/>
      <c r="M146" s="209" t="s">
        <v>1</v>
      </c>
      <c r="N146" s="210" t="s">
        <v>38</v>
      </c>
      <c r="O146" s="70"/>
      <c r="P146" s="211">
        <f>O146*H146</f>
        <v>0</v>
      </c>
      <c r="Q146" s="211">
        <v>0</v>
      </c>
      <c r="R146" s="211">
        <f>Q146*H146</f>
        <v>0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125</v>
      </c>
      <c r="AT146" s="213" t="s">
        <v>120</v>
      </c>
      <c r="AU146" s="213" t="s">
        <v>82</v>
      </c>
      <c r="AY146" s="16" t="s">
        <v>117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80</v>
      </c>
      <c r="BK146" s="214">
        <f>ROUND(I146*H146,2)</f>
        <v>0</v>
      </c>
      <c r="BL146" s="16" t="s">
        <v>125</v>
      </c>
      <c r="BM146" s="213" t="s">
        <v>171</v>
      </c>
    </row>
    <row r="147" spans="1:65" s="2" customFormat="1" ht="48.75">
      <c r="A147" s="33"/>
      <c r="B147" s="34"/>
      <c r="C147" s="35"/>
      <c r="D147" s="215" t="s">
        <v>127</v>
      </c>
      <c r="E147" s="35"/>
      <c r="F147" s="216" t="s">
        <v>172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127</v>
      </c>
      <c r="AU147" s="16" t="s">
        <v>82</v>
      </c>
    </row>
    <row r="148" spans="1:65" s="2" customFormat="1" ht="21.75" customHeight="1">
      <c r="A148" s="33"/>
      <c r="B148" s="34"/>
      <c r="C148" s="202" t="s">
        <v>173</v>
      </c>
      <c r="D148" s="202" t="s">
        <v>120</v>
      </c>
      <c r="E148" s="203" t="s">
        <v>174</v>
      </c>
      <c r="F148" s="204" t="s">
        <v>175</v>
      </c>
      <c r="G148" s="205" t="s">
        <v>170</v>
      </c>
      <c r="H148" s="206">
        <v>300</v>
      </c>
      <c r="I148" s="207"/>
      <c r="J148" s="208">
        <f>ROUND(I148*H148,2)</f>
        <v>0</v>
      </c>
      <c r="K148" s="204" t="s">
        <v>124</v>
      </c>
      <c r="L148" s="38"/>
      <c r="M148" s="209" t="s">
        <v>1</v>
      </c>
      <c r="N148" s="210" t="s">
        <v>38</v>
      </c>
      <c r="O148" s="70"/>
      <c r="P148" s="211">
        <f>O148*H148</f>
        <v>0</v>
      </c>
      <c r="Q148" s="211">
        <v>0</v>
      </c>
      <c r="R148" s="211">
        <f>Q148*H148</f>
        <v>0</v>
      </c>
      <c r="S148" s="211">
        <v>0</v>
      </c>
      <c r="T148" s="21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213" t="s">
        <v>125</v>
      </c>
      <c r="AT148" s="213" t="s">
        <v>120</v>
      </c>
      <c r="AU148" s="213" t="s">
        <v>82</v>
      </c>
      <c r="AY148" s="16" t="s">
        <v>117</v>
      </c>
      <c r="BE148" s="214">
        <f>IF(N148="základní",J148,0)</f>
        <v>0</v>
      </c>
      <c r="BF148" s="214">
        <f>IF(N148="snížená",J148,0)</f>
        <v>0</v>
      </c>
      <c r="BG148" s="214">
        <f>IF(N148="zákl. přenesená",J148,0)</f>
        <v>0</v>
      </c>
      <c r="BH148" s="214">
        <f>IF(N148="sníž. přenesená",J148,0)</f>
        <v>0</v>
      </c>
      <c r="BI148" s="214">
        <f>IF(N148="nulová",J148,0)</f>
        <v>0</v>
      </c>
      <c r="BJ148" s="16" t="s">
        <v>80</v>
      </c>
      <c r="BK148" s="214">
        <f>ROUND(I148*H148,2)</f>
        <v>0</v>
      </c>
      <c r="BL148" s="16" t="s">
        <v>125</v>
      </c>
      <c r="BM148" s="213" t="s">
        <v>176</v>
      </c>
    </row>
    <row r="149" spans="1:65" s="2" customFormat="1" ht="78">
      <c r="A149" s="33"/>
      <c r="B149" s="34"/>
      <c r="C149" s="35"/>
      <c r="D149" s="215" t="s">
        <v>127</v>
      </c>
      <c r="E149" s="35"/>
      <c r="F149" s="216" t="s">
        <v>177</v>
      </c>
      <c r="G149" s="35"/>
      <c r="H149" s="35"/>
      <c r="I149" s="114"/>
      <c r="J149" s="35"/>
      <c r="K149" s="35"/>
      <c r="L149" s="38"/>
      <c r="M149" s="217"/>
      <c r="N149" s="218"/>
      <c r="O149" s="70"/>
      <c r="P149" s="70"/>
      <c r="Q149" s="70"/>
      <c r="R149" s="70"/>
      <c r="S149" s="70"/>
      <c r="T149" s="71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T149" s="16" t="s">
        <v>127</v>
      </c>
      <c r="AU149" s="16" t="s">
        <v>82</v>
      </c>
    </row>
    <row r="150" spans="1:65" s="2" customFormat="1" ht="21.75" customHeight="1">
      <c r="A150" s="33"/>
      <c r="B150" s="34"/>
      <c r="C150" s="202" t="s">
        <v>178</v>
      </c>
      <c r="D150" s="202" t="s">
        <v>120</v>
      </c>
      <c r="E150" s="203" t="s">
        <v>179</v>
      </c>
      <c r="F150" s="204" t="s">
        <v>180</v>
      </c>
      <c r="G150" s="205" t="s">
        <v>170</v>
      </c>
      <c r="H150" s="206">
        <v>300</v>
      </c>
      <c r="I150" s="207"/>
      <c r="J150" s="208">
        <f>ROUND(I150*H150,2)</f>
        <v>0</v>
      </c>
      <c r="K150" s="204" t="s">
        <v>124</v>
      </c>
      <c r="L150" s="38"/>
      <c r="M150" s="209" t="s">
        <v>1</v>
      </c>
      <c r="N150" s="210" t="s">
        <v>38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125</v>
      </c>
      <c r="AT150" s="213" t="s">
        <v>120</v>
      </c>
      <c r="AU150" s="213" t="s">
        <v>82</v>
      </c>
      <c r="AY150" s="16" t="s">
        <v>117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80</v>
      </c>
      <c r="BK150" s="214">
        <f>ROUND(I150*H150,2)</f>
        <v>0</v>
      </c>
      <c r="BL150" s="16" t="s">
        <v>125</v>
      </c>
      <c r="BM150" s="213" t="s">
        <v>181</v>
      </c>
    </row>
    <row r="151" spans="1:65" s="2" customFormat="1" ht="48.75">
      <c r="A151" s="33"/>
      <c r="B151" s="34"/>
      <c r="C151" s="35"/>
      <c r="D151" s="215" t="s">
        <v>127</v>
      </c>
      <c r="E151" s="35"/>
      <c r="F151" s="216" t="s">
        <v>182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127</v>
      </c>
      <c r="AU151" s="16" t="s">
        <v>82</v>
      </c>
    </row>
    <row r="152" spans="1:65" s="2" customFormat="1" ht="21.75" customHeight="1">
      <c r="A152" s="33"/>
      <c r="B152" s="34"/>
      <c r="C152" s="202" t="s">
        <v>183</v>
      </c>
      <c r="D152" s="202" t="s">
        <v>120</v>
      </c>
      <c r="E152" s="203" t="s">
        <v>184</v>
      </c>
      <c r="F152" s="204" t="s">
        <v>185</v>
      </c>
      <c r="G152" s="205" t="s">
        <v>170</v>
      </c>
      <c r="H152" s="206">
        <v>226</v>
      </c>
      <c r="I152" s="207"/>
      <c r="J152" s="208">
        <f>ROUND(I152*H152,2)</f>
        <v>0</v>
      </c>
      <c r="K152" s="204" t="s">
        <v>124</v>
      </c>
      <c r="L152" s="38"/>
      <c r="M152" s="209" t="s">
        <v>1</v>
      </c>
      <c r="N152" s="210" t="s">
        <v>38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125</v>
      </c>
      <c r="AT152" s="213" t="s">
        <v>120</v>
      </c>
      <c r="AU152" s="213" t="s">
        <v>82</v>
      </c>
      <c r="AY152" s="16" t="s">
        <v>117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80</v>
      </c>
      <c r="BK152" s="214">
        <f>ROUND(I152*H152,2)</f>
        <v>0</v>
      </c>
      <c r="BL152" s="16" t="s">
        <v>125</v>
      </c>
      <c r="BM152" s="213" t="s">
        <v>186</v>
      </c>
    </row>
    <row r="153" spans="1:65" s="2" customFormat="1" ht="39">
      <c r="A153" s="33"/>
      <c r="B153" s="34"/>
      <c r="C153" s="35"/>
      <c r="D153" s="215" t="s">
        <v>127</v>
      </c>
      <c r="E153" s="35"/>
      <c r="F153" s="216" t="s">
        <v>187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127</v>
      </c>
      <c r="AU153" s="16" t="s">
        <v>82</v>
      </c>
    </row>
    <row r="154" spans="1:65" s="13" customFormat="1">
      <c r="B154" s="220"/>
      <c r="C154" s="221"/>
      <c r="D154" s="215" t="s">
        <v>188</v>
      </c>
      <c r="E154" s="222" t="s">
        <v>1</v>
      </c>
      <c r="F154" s="223" t="s">
        <v>189</v>
      </c>
      <c r="G154" s="221"/>
      <c r="H154" s="224">
        <v>90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188</v>
      </c>
      <c r="AU154" s="230" t="s">
        <v>82</v>
      </c>
      <c r="AV154" s="13" t="s">
        <v>82</v>
      </c>
      <c r="AW154" s="13" t="s">
        <v>30</v>
      </c>
      <c r="AX154" s="13" t="s">
        <v>73</v>
      </c>
      <c r="AY154" s="230" t="s">
        <v>117</v>
      </c>
    </row>
    <row r="155" spans="1:65" s="13" customFormat="1">
      <c r="B155" s="220"/>
      <c r="C155" s="221"/>
      <c r="D155" s="215" t="s">
        <v>188</v>
      </c>
      <c r="E155" s="222" t="s">
        <v>1</v>
      </c>
      <c r="F155" s="223" t="s">
        <v>190</v>
      </c>
      <c r="G155" s="221"/>
      <c r="H155" s="224">
        <v>136</v>
      </c>
      <c r="I155" s="225"/>
      <c r="J155" s="221"/>
      <c r="K155" s="221"/>
      <c r="L155" s="226"/>
      <c r="M155" s="227"/>
      <c r="N155" s="228"/>
      <c r="O155" s="228"/>
      <c r="P155" s="228"/>
      <c r="Q155" s="228"/>
      <c r="R155" s="228"/>
      <c r="S155" s="228"/>
      <c r="T155" s="229"/>
      <c r="AT155" s="230" t="s">
        <v>188</v>
      </c>
      <c r="AU155" s="230" t="s">
        <v>82</v>
      </c>
      <c r="AV155" s="13" t="s">
        <v>82</v>
      </c>
      <c r="AW155" s="13" t="s">
        <v>30</v>
      </c>
      <c r="AX155" s="13" t="s">
        <v>73</v>
      </c>
      <c r="AY155" s="230" t="s">
        <v>117</v>
      </c>
    </row>
    <row r="156" spans="1:65" s="14" customFormat="1">
      <c r="B156" s="231"/>
      <c r="C156" s="232"/>
      <c r="D156" s="215" t="s">
        <v>188</v>
      </c>
      <c r="E156" s="233" t="s">
        <v>1</v>
      </c>
      <c r="F156" s="234" t="s">
        <v>191</v>
      </c>
      <c r="G156" s="232"/>
      <c r="H156" s="235">
        <v>226</v>
      </c>
      <c r="I156" s="236"/>
      <c r="J156" s="232"/>
      <c r="K156" s="232"/>
      <c r="L156" s="237"/>
      <c r="M156" s="238"/>
      <c r="N156" s="239"/>
      <c r="O156" s="239"/>
      <c r="P156" s="239"/>
      <c r="Q156" s="239"/>
      <c r="R156" s="239"/>
      <c r="S156" s="239"/>
      <c r="T156" s="240"/>
      <c r="AT156" s="241" t="s">
        <v>188</v>
      </c>
      <c r="AU156" s="241" t="s">
        <v>82</v>
      </c>
      <c r="AV156" s="14" t="s">
        <v>125</v>
      </c>
      <c r="AW156" s="14" t="s">
        <v>30</v>
      </c>
      <c r="AX156" s="14" t="s">
        <v>80</v>
      </c>
      <c r="AY156" s="241" t="s">
        <v>117</v>
      </c>
    </row>
    <row r="157" spans="1:65" s="12" customFormat="1" ht="22.9" customHeight="1">
      <c r="B157" s="186"/>
      <c r="C157" s="187"/>
      <c r="D157" s="188" t="s">
        <v>72</v>
      </c>
      <c r="E157" s="200" t="s">
        <v>192</v>
      </c>
      <c r="F157" s="200" t="s">
        <v>193</v>
      </c>
      <c r="G157" s="187"/>
      <c r="H157" s="187"/>
      <c r="I157" s="190"/>
      <c r="J157" s="201">
        <f>BK157</f>
        <v>0</v>
      </c>
      <c r="K157" s="187"/>
      <c r="L157" s="192"/>
      <c r="M157" s="193"/>
      <c r="N157" s="194"/>
      <c r="O157" s="194"/>
      <c r="P157" s="195">
        <f>SUM(P158:P176)</f>
        <v>0</v>
      </c>
      <c r="Q157" s="194"/>
      <c r="R157" s="195">
        <f>SUM(R158:R176)</f>
        <v>0</v>
      </c>
      <c r="S157" s="194"/>
      <c r="T157" s="196">
        <f>SUM(T158:T176)</f>
        <v>0</v>
      </c>
      <c r="AR157" s="197" t="s">
        <v>80</v>
      </c>
      <c r="AT157" s="198" t="s">
        <v>72</v>
      </c>
      <c r="AU157" s="198" t="s">
        <v>80</v>
      </c>
      <c r="AY157" s="197" t="s">
        <v>117</v>
      </c>
      <c r="BK157" s="199">
        <f>SUM(BK158:BK176)</f>
        <v>0</v>
      </c>
    </row>
    <row r="158" spans="1:65" s="2" customFormat="1" ht="21.75" customHeight="1">
      <c r="A158" s="33"/>
      <c r="B158" s="34"/>
      <c r="C158" s="202" t="s">
        <v>194</v>
      </c>
      <c r="D158" s="202" t="s">
        <v>120</v>
      </c>
      <c r="E158" s="203" t="s">
        <v>195</v>
      </c>
      <c r="F158" s="204" t="s">
        <v>196</v>
      </c>
      <c r="G158" s="205" t="s">
        <v>197</v>
      </c>
      <c r="H158" s="206">
        <v>0.17</v>
      </c>
      <c r="I158" s="207"/>
      <c r="J158" s="208">
        <f>ROUND(I158*H158,2)</f>
        <v>0</v>
      </c>
      <c r="K158" s="204" t="s">
        <v>124</v>
      </c>
      <c r="L158" s="38"/>
      <c r="M158" s="209" t="s">
        <v>1</v>
      </c>
      <c r="N158" s="210" t="s">
        <v>38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125</v>
      </c>
      <c r="AT158" s="213" t="s">
        <v>120</v>
      </c>
      <c r="AU158" s="213" t="s">
        <v>82</v>
      </c>
      <c r="AY158" s="16" t="s">
        <v>117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80</v>
      </c>
      <c r="BK158" s="214">
        <f>ROUND(I158*H158,2)</f>
        <v>0</v>
      </c>
      <c r="BL158" s="16" t="s">
        <v>125</v>
      </c>
      <c r="BM158" s="213" t="s">
        <v>198</v>
      </c>
    </row>
    <row r="159" spans="1:65" s="2" customFormat="1" ht="117">
      <c r="A159" s="33"/>
      <c r="B159" s="34"/>
      <c r="C159" s="35"/>
      <c r="D159" s="215" t="s">
        <v>127</v>
      </c>
      <c r="E159" s="35"/>
      <c r="F159" s="216" t="s">
        <v>199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127</v>
      </c>
      <c r="AU159" s="16" t="s">
        <v>82</v>
      </c>
    </row>
    <row r="160" spans="1:65" s="2" customFormat="1" ht="21.75" customHeight="1">
      <c r="A160" s="33"/>
      <c r="B160" s="34"/>
      <c r="C160" s="202" t="s">
        <v>200</v>
      </c>
      <c r="D160" s="202" t="s">
        <v>120</v>
      </c>
      <c r="E160" s="203" t="s">
        <v>201</v>
      </c>
      <c r="F160" s="204" t="s">
        <v>202</v>
      </c>
      <c r="G160" s="205" t="s">
        <v>197</v>
      </c>
      <c r="H160" s="206">
        <v>0.17</v>
      </c>
      <c r="I160" s="207"/>
      <c r="J160" s="208">
        <f>ROUND(I160*H160,2)</f>
        <v>0</v>
      </c>
      <c r="K160" s="204" t="s">
        <v>124</v>
      </c>
      <c r="L160" s="38"/>
      <c r="M160" s="209" t="s">
        <v>1</v>
      </c>
      <c r="N160" s="210" t="s">
        <v>38</v>
      </c>
      <c r="O160" s="70"/>
      <c r="P160" s="211">
        <f>O160*H160</f>
        <v>0</v>
      </c>
      <c r="Q160" s="211">
        <v>0</v>
      </c>
      <c r="R160" s="211">
        <f>Q160*H160</f>
        <v>0</v>
      </c>
      <c r="S160" s="211">
        <v>0</v>
      </c>
      <c r="T160" s="21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213" t="s">
        <v>125</v>
      </c>
      <c r="AT160" s="213" t="s">
        <v>120</v>
      </c>
      <c r="AU160" s="213" t="s">
        <v>82</v>
      </c>
      <c r="AY160" s="16" t="s">
        <v>117</v>
      </c>
      <c r="BE160" s="214">
        <f>IF(N160="základní",J160,0)</f>
        <v>0</v>
      </c>
      <c r="BF160" s="214">
        <f>IF(N160="snížená",J160,0)</f>
        <v>0</v>
      </c>
      <c r="BG160" s="214">
        <f>IF(N160="zákl. přenesená",J160,0)</f>
        <v>0</v>
      </c>
      <c r="BH160" s="214">
        <f>IF(N160="sníž. přenesená",J160,0)</f>
        <v>0</v>
      </c>
      <c r="BI160" s="214">
        <f>IF(N160="nulová",J160,0)</f>
        <v>0</v>
      </c>
      <c r="BJ160" s="16" t="s">
        <v>80</v>
      </c>
      <c r="BK160" s="214">
        <f>ROUND(I160*H160,2)</f>
        <v>0</v>
      </c>
      <c r="BL160" s="16" t="s">
        <v>125</v>
      </c>
      <c r="BM160" s="213" t="s">
        <v>203</v>
      </c>
    </row>
    <row r="161" spans="1:65" s="2" customFormat="1" ht="48.75">
      <c r="A161" s="33"/>
      <c r="B161" s="34"/>
      <c r="C161" s="35"/>
      <c r="D161" s="215" t="s">
        <v>127</v>
      </c>
      <c r="E161" s="35"/>
      <c r="F161" s="216" t="s">
        <v>204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127</v>
      </c>
      <c r="AU161" s="16" t="s">
        <v>82</v>
      </c>
    </row>
    <row r="162" spans="1:65" s="2" customFormat="1" ht="21.75" customHeight="1">
      <c r="A162" s="33"/>
      <c r="B162" s="34"/>
      <c r="C162" s="202" t="s">
        <v>8</v>
      </c>
      <c r="D162" s="202" t="s">
        <v>120</v>
      </c>
      <c r="E162" s="203" t="s">
        <v>205</v>
      </c>
      <c r="F162" s="204" t="s">
        <v>206</v>
      </c>
      <c r="G162" s="205" t="s">
        <v>197</v>
      </c>
      <c r="H162" s="206">
        <v>0.17</v>
      </c>
      <c r="I162" s="207"/>
      <c r="J162" s="208">
        <f>ROUND(I162*H162,2)</f>
        <v>0</v>
      </c>
      <c r="K162" s="204" t="s">
        <v>124</v>
      </c>
      <c r="L162" s="38"/>
      <c r="M162" s="209" t="s">
        <v>1</v>
      </c>
      <c r="N162" s="210" t="s">
        <v>38</v>
      </c>
      <c r="O162" s="70"/>
      <c r="P162" s="211">
        <f>O162*H162</f>
        <v>0</v>
      </c>
      <c r="Q162" s="211">
        <v>0</v>
      </c>
      <c r="R162" s="211">
        <f>Q162*H162</f>
        <v>0</v>
      </c>
      <c r="S162" s="211">
        <v>0</v>
      </c>
      <c r="T162" s="21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213" t="s">
        <v>125</v>
      </c>
      <c r="AT162" s="213" t="s">
        <v>120</v>
      </c>
      <c r="AU162" s="213" t="s">
        <v>82</v>
      </c>
      <c r="AY162" s="16" t="s">
        <v>117</v>
      </c>
      <c r="BE162" s="214">
        <f>IF(N162="základní",J162,0)</f>
        <v>0</v>
      </c>
      <c r="BF162" s="214">
        <f>IF(N162="snížená",J162,0)</f>
        <v>0</v>
      </c>
      <c r="BG162" s="214">
        <f>IF(N162="zákl. přenesená",J162,0)</f>
        <v>0</v>
      </c>
      <c r="BH162" s="214">
        <f>IF(N162="sníž. přenesená",J162,0)</f>
        <v>0</v>
      </c>
      <c r="BI162" s="214">
        <f>IF(N162="nulová",J162,0)</f>
        <v>0</v>
      </c>
      <c r="BJ162" s="16" t="s">
        <v>80</v>
      </c>
      <c r="BK162" s="214">
        <f>ROUND(I162*H162,2)</f>
        <v>0</v>
      </c>
      <c r="BL162" s="16" t="s">
        <v>125</v>
      </c>
      <c r="BM162" s="213" t="s">
        <v>207</v>
      </c>
    </row>
    <row r="163" spans="1:65" s="2" customFormat="1" ht="58.5">
      <c r="A163" s="33"/>
      <c r="B163" s="34"/>
      <c r="C163" s="35"/>
      <c r="D163" s="215" t="s">
        <v>127</v>
      </c>
      <c r="E163" s="35"/>
      <c r="F163" s="216" t="s">
        <v>208</v>
      </c>
      <c r="G163" s="35"/>
      <c r="H163" s="35"/>
      <c r="I163" s="114"/>
      <c r="J163" s="35"/>
      <c r="K163" s="35"/>
      <c r="L163" s="38"/>
      <c r="M163" s="217"/>
      <c r="N163" s="218"/>
      <c r="O163" s="70"/>
      <c r="P163" s="70"/>
      <c r="Q163" s="70"/>
      <c r="R163" s="70"/>
      <c r="S163" s="70"/>
      <c r="T163" s="71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T163" s="16" t="s">
        <v>127</v>
      </c>
      <c r="AU163" s="16" t="s">
        <v>82</v>
      </c>
    </row>
    <row r="164" spans="1:65" s="2" customFormat="1" ht="21.75" customHeight="1">
      <c r="A164" s="33"/>
      <c r="B164" s="34"/>
      <c r="C164" s="202" t="s">
        <v>209</v>
      </c>
      <c r="D164" s="202" t="s">
        <v>120</v>
      </c>
      <c r="E164" s="203" t="s">
        <v>210</v>
      </c>
      <c r="F164" s="204" t="s">
        <v>211</v>
      </c>
      <c r="G164" s="205" t="s">
        <v>212</v>
      </c>
      <c r="H164" s="206">
        <v>2</v>
      </c>
      <c r="I164" s="207"/>
      <c r="J164" s="208">
        <f>ROUND(I164*H164,2)</f>
        <v>0</v>
      </c>
      <c r="K164" s="204" t="s">
        <v>124</v>
      </c>
      <c r="L164" s="38"/>
      <c r="M164" s="209" t="s">
        <v>1</v>
      </c>
      <c r="N164" s="210" t="s">
        <v>38</v>
      </c>
      <c r="O164" s="70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125</v>
      </c>
      <c r="AT164" s="213" t="s">
        <v>120</v>
      </c>
      <c r="AU164" s="213" t="s">
        <v>82</v>
      </c>
      <c r="AY164" s="16" t="s">
        <v>117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80</v>
      </c>
      <c r="BK164" s="214">
        <f>ROUND(I164*H164,2)</f>
        <v>0</v>
      </c>
      <c r="BL164" s="16" t="s">
        <v>125</v>
      </c>
      <c r="BM164" s="213" t="s">
        <v>213</v>
      </c>
    </row>
    <row r="165" spans="1:65" s="2" customFormat="1" ht="58.5">
      <c r="A165" s="33"/>
      <c r="B165" s="34"/>
      <c r="C165" s="35"/>
      <c r="D165" s="215" t="s">
        <v>127</v>
      </c>
      <c r="E165" s="35"/>
      <c r="F165" s="216" t="s">
        <v>214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127</v>
      </c>
      <c r="AU165" s="16" t="s">
        <v>82</v>
      </c>
    </row>
    <row r="166" spans="1:65" s="2" customFormat="1" ht="21.75" customHeight="1">
      <c r="A166" s="33"/>
      <c r="B166" s="34"/>
      <c r="C166" s="202" t="s">
        <v>215</v>
      </c>
      <c r="D166" s="202" t="s">
        <v>120</v>
      </c>
      <c r="E166" s="203" t="s">
        <v>216</v>
      </c>
      <c r="F166" s="204" t="s">
        <v>217</v>
      </c>
      <c r="G166" s="205" t="s">
        <v>131</v>
      </c>
      <c r="H166" s="206">
        <v>40</v>
      </c>
      <c r="I166" s="207"/>
      <c r="J166" s="208">
        <f>ROUND(I166*H166,2)</f>
        <v>0</v>
      </c>
      <c r="K166" s="204" t="s">
        <v>124</v>
      </c>
      <c r="L166" s="38"/>
      <c r="M166" s="209" t="s">
        <v>1</v>
      </c>
      <c r="N166" s="210" t="s">
        <v>38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125</v>
      </c>
      <c r="AT166" s="213" t="s">
        <v>120</v>
      </c>
      <c r="AU166" s="213" t="s">
        <v>82</v>
      </c>
      <c r="AY166" s="16" t="s">
        <v>117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80</v>
      </c>
      <c r="BK166" s="214">
        <f>ROUND(I166*H166,2)</f>
        <v>0</v>
      </c>
      <c r="BL166" s="16" t="s">
        <v>125</v>
      </c>
      <c r="BM166" s="213" t="s">
        <v>218</v>
      </c>
    </row>
    <row r="167" spans="1:65" s="2" customFormat="1" ht="29.25">
      <c r="A167" s="33"/>
      <c r="B167" s="34"/>
      <c r="C167" s="35"/>
      <c r="D167" s="215" t="s">
        <v>127</v>
      </c>
      <c r="E167" s="35"/>
      <c r="F167" s="216" t="s">
        <v>219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127</v>
      </c>
      <c r="AU167" s="16" t="s">
        <v>82</v>
      </c>
    </row>
    <row r="168" spans="1:65" s="2" customFormat="1" ht="19.5">
      <c r="A168" s="33"/>
      <c r="B168" s="34"/>
      <c r="C168" s="35"/>
      <c r="D168" s="215" t="s">
        <v>134</v>
      </c>
      <c r="E168" s="35"/>
      <c r="F168" s="219" t="s">
        <v>220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134</v>
      </c>
      <c r="AU168" s="16" t="s">
        <v>82</v>
      </c>
    </row>
    <row r="169" spans="1:65" s="2" customFormat="1" ht="21.75" customHeight="1">
      <c r="A169" s="33"/>
      <c r="B169" s="34"/>
      <c r="C169" s="202" t="s">
        <v>221</v>
      </c>
      <c r="D169" s="202" t="s">
        <v>120</v>
      </c>
      <c r="E169" s="203" t="s">
        <v>222</v>
      </c>
      <c r="F169" s="204" t="s">
        <v>223</v>
      </c>
      <c r="G169" s="205" t="s">
        <v>212</v>
      </c>
      <c r="H169" s="206">
        <v>20</v>
      </c>
      <c r="I169" s="207"/>
      <c r="J169" s="208">
        <f>ROUND(I169*H169,2)</f>
        <v>0</v>
      </c>
      <c r="K169" s="204" t="s">
        <v>124</v>
      </c>
      <c r="L169" s="38"/>
      <c r="M169" s="209" t="s">
        <v>1</v>
      </c>
      <c r="N169" s="210" t="s">
        <v>38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125</v>
      </c>
      <c r="AT169" s="213" t="s">
        <v>120</v>
      </c>
      <c r="AU169" s="213" t="s">
        <v>82</v>
      </c>
      <c r="AY169" s="16" t="s">
        <v>117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80</v>
      </c>
      <c r="BK169" s="214">
        <f>ROUND(I169*H169,2)</f>
        <v>0</v>
      </c>
      <c r="BL169" s="16" t="s">
        <v>125</v>
      </c>
      <c r="BM169" s="213" t="s">
        <v>224</v>
      </c>
    </row>
    <row r="170" spans="1:65" s="2" customFormat="1" ht="68.25">
      <c r="A170" s="33"/>
      <c r="B170" s="34"/>
      <c r="C170" s="35"/>
      <c r="D170" s="215" t="s">
        <v>127</v>
      </c>
      <c r="E170" s="35"/>
      <c r="F170" s="216" t="s">
        <v>225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127</v>
      </c>
      <c r="AU170" s="16" t="s">
        <v>82</v>
      </c>
    </row>
    <row r="171" spans="1:65" s="2" customFormat="1" ht="33" customHeight="1">
      <c r="A171" s="33"/>
      <c r="B171" s="34"/>
      <c r="C171" s="202" t="s">
        <v>226</v>
      </c>
      <c r="D171" s="202" t="s">
        <v>120</v>
      </c>
      <c r="E171" s="203" t="s">
        <v>227</v>
      </c>
      <c r="F171" s="204" t="s">
        <v>228</v>
      </c>
      <c r="G171" s="205" t="s">
        <v>229</v>
      </c>
      <c r="H171" s="206">
        <v>520</v>
      </c>
      <c r="I171" s="207"/>
      <c r="J171" s="208">
        <f>ROUND(I171*H171,2)</f>
        <v>0</v>
      </c>
      <c r="K171" s="204" t="s">
        <v>124</v>
      </c>
      <c r="L171" s="38"/>
      <c r="M171" s="209" t="s">
        <v>1</v>
      </c>
      <c r="N171" s="210" t="s">
        <v>38</v>
      </c>
      <c r="O171" s="70"/>
      <c r="P171" s="211">
        <f>O171*H171</f>
        <v>0</v>
      </c>
      <c r="Q171" s="211">
        <v>0</v>
      </c>
      <c r="R171" s="211">
        <f>Q171*H171</f>
        <v>0</v>
      </c>
      <c r="S171" s="211">
        <v>0</v>
      </c>
      <c r="T171" s="212">
        <f>S171*H171</f>
        <v>0</v>
      </c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R171" s="213" t="s">
        <v>125</v>
      </c>
      <c r="AT171" s="213" t="s">
        <v>120</v>
      </c>
      <c r="AU171" s="213" t="s">
        <v>82</v>
      </c>
      <c r="AY171" s="16" t="s">
        <v>117</v>
      </c>
      <c r="BE171" s="214">
        <f>IF(N171="základní",J171,0)</f>
        <v>0</v>
      </c>
      <c r="BF171" s="214">
        <f>IF(N171="snížená",J171,0)</f>
        <v>0</v>
      </c>
      <c r="BG171" s="214">
        <f>IF(N171="zákl. přenesená",J171,0)</f>
        <v>0</v>
      </c>
      <c r="BH171" s="214">
        <f>IF(N171="sníž. přenesená",J171,0)</f>
        <v>0</v>
      </c>
      <c r="BI171" s="214">
        <f>IF(N171="nulová",J171,0)</f>
        <v>0</v>
      </c>
      <c r="BJ171" s="16" t="s">
        <v>80</v>
      </c>
      <c r="BK171" s="214">
        <f>ROUND(I171*H171,2)</f>
        <v>0</v>
      </c>
      <c r="BL171" s="16" t="s">
        <v>125</v>
      </c>
      <c r="BM171" s="213" t="s">
        <v>230</v>
      </c>
    </row>
    <row r="172" spans="1:65" s="2" customFormat="1" ht="58.5">
      <c r="A172" s="33"/>
      <c r="B172" s="34"/>
      <c r="C172" s="35"/>
      <c r="D172" s="215" t="s">
        <v>127</v>
      </c>
      <c r="E172" s="35"/>
      <c r="F172" s="216" t="s">
        <v>231</v>
      </c>
      <c r="G172" s="35"/>
      <c r="H172" s="35"/>
      <c r="I172" s="114"/>
      <c r="J172" s="35"/>
      <c r="K172" s="35"/>
      <c r="L172" s="38"/>
      <c r="M172" s="217"/>
      <c r="N172" s="218"/>
      <c r="O172" s="70"/>
      <c r="P172" s="70"/>
      <c r="Q172" s="70"/>
      <c r="R172" s="70"/>
      <c r="S172" s="70"/>
      <c r="T172" s="71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T172" s="16" t="s">
        <v>127</v>
      </c>
      <c r="AU172" s="16" t="s">
        <v>82</v>
      </c>
    </row>
    <row r="173" spans="1:65" s="2" customFormat="1" ht="19.5">
      <c r="A173" s="33"/>
      <c r="B173" s="34"/>
      <c r="C173" s="35"/>
      <c r="D173" s="215" t="s">
        <v>134</v>
      </c>
      <c r="E173" s="35"/>
      <c r="F173" s="219" t="s">
        <v>232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134</v>
      </c>
      <c r="AU173" s="16" t="s">
        <v>82</v>
      </c>
    </row>
    <row r="174" spans="1:65" s="2" customFormat="1" ht="21.75" customHeight="1">
      <c r="A174" s="33"/>
      <c r="B174" s="34"/>
      <c r="C174" s="202" t="s">
        <v>233</v>
      </c>
      <c r="D174" s="202" t="s">
        <v>120</v>
      </c>
      <c r="E174" s="203" t="s">
        <v>234</v>
      </c>
      <c r="F174" s="204" t="s">
        <v>235</v>
      </c>
      <c r="G174" s="205" t="s">
        <v>164</v>
      </c>
      <c r="H174" s="206">
        <v>680</v>
      </c>
      <c r="I174" s="207"/>
      <c r="J174" s="208">
        <f>ROUND(I174*H174,2)</f>
        <v>0</v>
      </c>
      <c r="K174" s="204" t="s">
        <v>124</v>
      </c>
      <c r="L174" s="38"/>
      <c r="M174" s="209" t="s">
        <v>1</v>
      </c>
      <c r="N174" s="210" t="s">
        <v>38</v>
      </c>
      <c r="O174" s="70"/>
      <c r="P174" s="211">
        <f>O174*H174</f>
        <v>0</v>
      </c>
      <c r="Q174" s="211">
        <v>0</v>
      </c>
      <c r="R174" s="211">
        <f>Q174*H174</f>
        <v>0</v>
      </c>
      <c r="S174" s="211">
        <v>0</v>
      </c>
      <c r="T174" s="212">
        <f>S174*H174</f>
        <v>0</v>
      </c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R174" s="213" t="s">
        <v>125</v>
      </c>
      <c r="AT174" s="213" t="s">
        <v>120</v>
      </c>
      <c r="AU174" s="213" t="s">
        <v>82</v>
      </c>
      <c r="AY174" s="16" t="s">
        <v>117</v>
      </c>
      <c r="BE174" s="214">
        <f>IF(N174="základní",J174,0)</f>
        <v>0</v>
      </c>
      <c r="BF174" s="214">
        <f>IF(N174="snížená",J174,0)</f>
        <v>0</v>
      </c>
      <c r="BG174" s="214">
        <f>IF(N174="zákl. přenesená",J174,0)</f>
        <v>0</v>
      </c>
      <c r="BH174" s="214">
        <f>IF(N174="sníž. přenesená",J174,0)</f>
        <v>0</v>
      </c>
      <c r="BI174" s="214">
        <f>IF(N174="nulová",J174,0)</f>
        <v>0</v>
      </c>
      <c r="BJ174" s="16" t="s">
        <v>80</v>
      </c>
      <c r="BK174" s="214">
        <f>ROUND(I174*H174,2)</f>
        <v>0</v>
      </c>
      <c r="BL174" s="16" t="s">
        <v>125</v>
      </c>
      <c r="BM174" s="213" t="s">
        <v>236</v>
      </c>
    </row>
    <row r="175" spans="1:65" s="2" customFormat="1" ht="39">
      <c r="A175" s="33"/>
      <c r="B175" s="34"/>
      <c r="C175" s="35"/>
      <c r="D175" s="215" t="s">
        <v>127</v>
      </c>
      <c r="E175" s="35"/>
      <c r="F175" s="216" t="s">
        <v>237</v>
      </c>
      <c r="G175" s="35"/>
      <c r="H175" s="35"/>
      <c r="I175" s="114"/>
      <c r="J175" s="35"/>
      <c r="K175" s="35"/>
      <c r="L175" s="38"/>
      <c r="M175" s="217"/>
      <c r="N175" s="218"/>
      <c r="O175" s="70"/>
      <c r="P175" s="70"/>
      <c r="Q175" s="70"/>
      <c r="R175" s="70"/>
      <c r="S175" s="70"/>
      <c r="T175" s="71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T175" s="16" t="s">
        <v>127</v>
      </c>
      <c r="AU175" s="16" t="s">
        <v>82</v>
      </c>
    </row>
    <row r="176" spans="1:65" s="2" customFormat="1" ht="19.5">
      <c r="A176" s="33"/>
      <c r="B176" s="34"/>
      <c r="C176" s="35"/>
      <c r="D176" s="215" t="s">
        <v>134</v>
      </c>
      <c r="E176" s="35"/>
      <c r="F176" s="219" t="s">
        <v>238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134</v>
      </c>
      <c r="AU176" s="16" t="s">
        <v>82</v>
      </c>
    </row>
    <row r="177" spans="1:65" s="12" customFormat="1" ht="22.9" customHeight="1">
      <c r="B177" s="186"/>
      <c r="C177" s="187"/>
      <c r="D177" s="188" t="s">
        <v>72</v>
      </c>
      <c r="E177" s="200" t="s">
        <v>239</v>
      </c>
      <c r="F177" s="200" t="s">
        <v>240</v>
      </c>
      <c r="G177" s="187"/>
      <c r="H177" s="187"/>
      <c r="I177" s="190"/>
      <c r="J177" s="201">
        <f>BK177</f>
        <v>0</v>
      </c>
      <c r="K177" s="187"/>
      <c r="L177" s="192"/>
      <c r="M177" s="193"/>
      <c r="N177" s="194"/>
      <c r="O177" s="194"/>
      <c r="P177" s="195">
        <f>SUM(P178:P185)</f>
        <v>0</v>
      </c>
      <c r="Q177" s="194"/>
      <c r="R177" s="195">
        <f>SUM(R178:R185)</f>
        <v>0</v>
      </c>
      <c r="S177" s="194"/>
      <c r="T177" s="196">
        <f>SUM(T178:T185)</f>
        <v>0</v>
      </c>
      <c r="AR177" s="197" t="s">
        <v>80</v>
      </c>
      <c r="AT177" s="198" t="s">
        <v>72</v>
      </c>
      <c r="AU177" s="198" t="s">
        <v>80</v>
      </c>
      <c r="AY177" s="197" t="s">
        <v>117</v>
      </c>
      <c r="BK177" s="199">
        <f>SUM(BK178:BK185)</f>
        <v>0</v>
      </c>
    </row>
    <row r="178" spans="1:65" s="2" customFormat="1" ht="21.75" customHeight="1">
      <c r="A178" s="33"/>
      <c r="B178" s="34"/>
      <c r="C178" s="202" t="s">
        <v>7</v>
      </c>
      <c r="D178" s="202" t="s">
        <v>120</v>
      </c>
      <c r="E178" s="203" t="s">
        <v>241</v>
      </c>
      <c r="F178" s="204" t="s">
        <v>242</v>
      </c>
      <c r="G178" s="205" t="s">
        <v>197</v>
      </c>
      <c r="H178" s="206">
        <v>2.5</v>
      </c>
      <c r="I178" s="207"/>
      <c r="J178" s="208">
        <f>ROUND(I178*H178,2)</f>
        <v>0</v>
      </c>
      <c r="K178" s="204" t="s">
        <v>124</v>
      </c>
      <c r="L178" s="38"/>
      <c r="M178" s="209" t="s">
        <v>1</v>
      </c>
      <c r="N178" s="210" t="s">
        <v>38</v>
      </c>
      <c r="O178" s="70"/>
      <c r="P178" s="211">
        <f>O178*H178</f>
        <v>0</v>
      </c>
      <c r="Q178" s="211">
        <v>0</v>
      </c>
      <c r="R178" s="211">
        <f>Q178*H178</f>
        <v>0</v>
      </c>
      <c r="S178" s="211">
        <v>0</v>
      </c>
      <c r="T178" s="212">
        <f>S178*H178</f>
        <v>0</v>
      </c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R178" s="213" t="s">
        <v>125</v>
      </c>
      <c r="AT178" s="213" t="s">
        <v>120</v>
      </c>
      <c r="AU178" s="213" t="s">
        <v>82</v>
      </c>
      <c r="AY178" s="16" t="s">
        <v>117</v>
      </c>
      <c r="BE178" s="214">
        <f>IF(N178="základní",J178,0)</f>
        <v>0</v>
      </c>
      <c r="BF178" s="214">
        <f>IF(N178="snížená",J178,0)</f>
        <v>0</v>
      </c>
      <c r="BG178" s="214">
        <f>IF(N178="zákl. přenesená",J178,0)</f>
        <v>0</v>
      </c>
      <c r="BH178" s="214">
        <f>IF(N178="sníž. přenesená",J178,0)</f>
        <v>0</v>
      </c>
      <c r="BI178" s="214">
        <f>IF(N178="nulová",J178,0)</f>
        <v>0</v>
      </c>
      <c r="BJ178" s="16" t="s">
        <v>80</v>
      </c>
      <c r="BK178" s="214">
        <f>ROUND(I178*H178,2)</f>
        <v>0</v>
      </c>
      <c r="BL178" s="16" t="s">
        <v>125</v>
      </c>
      <c r="BM178" s="213" t="s">
        <v>243</v>
      </c>
    </row>
    <row r="179" spans="1:65" s="2" customFormat="1" ht="78">
      <c r="A179" s="33"/>
      <c r="B179" s="34"/>
      <c r="C179" s="35"/>
      <c r="D179" s="215" t="s">
        <v>127</v>
      </c>
      <c r="E179" s="35"/>
      <c r="F179" s="216" t="s">
        <v>244</v>
      </c>
      <c r="G179" s="35"/>
      <c r="H179" s="35"/>
      <c r="I179" s="114"/>
      <c r="J179" s="35"/>
      <c r="K179" s="35"/>
      <c r="L179" s="38"/>
      <c r="M179" s="217"/>
      <c r="N179" s="218"/>
      <c r="O179" s="70"/>
      <c r="P179" s="70"/>
      <c r="Q179" s="70"/>
      <c r="R179" s="70"/>
      <c r="S179" s="70"/>
      <c r="T179" s="71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T179" s="16" t="s">
        <v>127</v>
      </c>
      <c r="AU179" s="16" t="s">
        <v>82</v>
      </c>
    </row>
    <row r="180" spans="1:65" s="2" customFormat="1" ht="19.5">
      <c r="A180" s="33"/>
      <c r="B180" s="34"/>
      <c r="C180" s="35"/>
      <c r="D180" s="215" t="s">
        <v>134</v>
      </c>
      <c r="E180" s="35"/>
      <c r="F180" s="219" t="s">
        <v>245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134</v>
      </c>
      <c r="AU180" s="16" t="s">
        <v>82</v>
      </c>
    </row>
    <row r="181" spans="1:65" s="2" customFormat="1" ht="21.75" customHeight="1">
      <c r="A181" s="33"/>
      <c r="B181" s="34"/>
      <c r="C181" s="202" t="s">
        <v>246</v>
      </c>
      <c r="D181" s="202" t="s">
        <v>120</v>
      </c>
      <c r="E181" s="203" t="s">
        <v>247</v>
      </c>
      <c r="F181" s="204" t="s">
        <v>248</v>
      </c>
      <c r="G181" s="205" t="s">
        <v>229</v>
      </c>
      <c r="H181" s="206">
        <v>120</v>
      </c>
      <c r="I181" s="207"/>
      <c r="J181" s="208">
        <f>ROUND(I181*H181,2)</f>
        <v>0</v>
      </c>
      <c r="K181" s="204" t="s">
        <v>124</v>
      </c>
      <c r="L181" s="38"/>
      <c r="M181" s="209" t="s">
        <v>1</v>
      </c>
      <c r="N181" s="210" t="s">
        <v>38</v>
      </c>
      <c r="O181" s="70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125</v>
      </c>
      <c r="AT181" s="213" t="s">
        <v>120</v>
      </c>
      <c r="AU181" s="213" t="s">
        <v>82</v>
      </c>
      <c r="AY181" s="16" t="s">
        <v>117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80</v>
      </c>
      <c r="BK181" s="214">
        <f>ROUND(I181*H181,2)</f>
        <v>0</v>
      </c>
      <c r="BL181" s="16" t="s">
        <v>125</v>
      </c>
      <c r="BM181" s="213" t="s">
        <v>249</v>
      </c>
    </row>
    <row r="182" spans="1:65" s="2" customFormat="1" ht="78">
      <c r="A182" s="33"/>
      <c r="B182" s="34"/>
      <c r="C182" s="35"/>
      <c r="D182" s="215" t="s">
        <v>127</v>
      </c>
      <c r="E182" s="35"/>
      <c r="F182" s="216" t="s">
        <v>250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127</v>
      </c>
      <c r="AU182" s="16" t="s">
        <v>82</v>
      </c>
    </row>
    <row r="183" spans="1:65" s="2" customFormat="1" ht="19.5">
      <c r="A183" s="33"/>
      <c r="B183" s="34"/>
      <c r="C183" s="35"/>
      <c r="D183" s="215" t="s">
        <v>134</v>
      </c>
      <c r="E183" s="35"/>
      <c r="F183" s="219" t="s">
        <v>251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134</v>
      </c>
      <c r="AU183" s="16" t="s">
        <v>82</v>
      </c>
    </row>
    <row r="184" spans="1:65" s="2" customFormat="1" ht="21.75" customHeight="1">
      <c r="A184" s="33"/>
      <c r="B184" s="34"/>
      <c r="C184" s="202" t="s">
        <v>252</v>
      </c>
      <c r="D184" s="202" t="s">
        <v>120</v>
      </c>
      <c r="E184" s="203" t="s">
        <v>253</v>
      </c>
      <c r="F184" s="204" t="s">
        <v>254</v>
      </c>
      <c r="G184" s="205" t="s">
        <v>170</v>
      </c>
      <c r="H184" s="206">
        <v>390</v>
      </c>
      <c r="I184" s="207"/>
      <c r="J184" s="208">
        <f>ROUND(I184*H184,2)</f>
        <v>0</v>
      </c>
      <c r="K184" s="204" t="s">
        <v>124</v>
      </c>
      <c r="L184" s="38"/>
      <c r="M184" s="209" t="s">
        <v>1</v>
      </c>
      <c r="N184" s="210" t="s">
        <v>38</v>
      </c>
      <c r="O184" s="70"/>
      <c r="P184" s="211">
        <f>O184*H184</f>
        <v>0</v>
      </c>
      <c r="Q184" s="211">
        <v>0</v>
      </c>
      <c r="R184" s="211">
        <f>Q184*H184</f>
        <v>0</v>
      </c>
      <c r="S184" s="211">
        <v>0</v>
      </c>
      <c r="T184" s="21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213" t="s">
        <v>125</v>
      </c>
      <c r="AT184" s="213" t="s">
        <v>120</v>
      </c>
      <c r="AU184" s="213" t="s">
        <v>82</v>
      </c>
      <c r="AY184" s="16" t="s">
        <v>117</v>
      </c>
      <c r="BE184" s="214">
        <f>IF(N184="základní",J184,0)</f>
        <v>0</v>
      </c>
      <c r="BF184" s="214">
        <f>IF(N184="snížená",J184,0)</f>
        <v>0</v>
      </c>
      <c r="BG184" s="214">
        <f>IF(N184="zákl. přenesená",J184,0)</f>
        <v>0</v>
      </c>
      <c r="BH184" s="214">
        <f>IF(N184="sníž. přenesená",J184,0)</f>
        <v>0</v>
      </c>
      <c r="BI184" s="214">
        <f>IF(N184="nulová",J184,0)</f>
        <v>0</v>
      </c>
      <c r="BJ184" s="16" t="s">
        <v>80</v>
      </c>
      <c r="BK184" s="214">
        <f>ROUND(I184*H184,2)</f>
        <v>0</v>
      </c>
      <c r="BL184" s="16" t="s">
        <v>125</v>
      </c>
      <c r="BM184" s="213" t="s">
        <v>255</v>
      </c>
    </row>
    <row r="185" spans="1:65" s="2" customFormat="1" ht="48.75">
      <c r="A185" s="33"/>
      <c r="B185" s="34"/>
      <c r="C185" s="35"/>
      <c r="D185" s="215" t="s">
        <v>127</v>
      </c>
      <c r="E185" s="35"/>
      <c r="F185" s="216" t="s">
        <v>256</v>
      </c>
      <c r="G185" s="35"/>
      <c r="H185" s="35"/>
      <c r="I185" s="114"/>
      <c r="J185" s="35"/>
      <c r="K185" s="35"/>
      <c r="L185" s="38"/>
      <c r="M185" s="217"/>
      <c r="N185" s="218"/>
      <c r="O185" s="70"/>
      <c r="P185" s="70"/>
      <c r="Q185" s="70"/>
      <c r="R185" s="70"/>
      <c r="S185" s="70"/>
      <c r="T185" s="71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T185" s="16" t="s">
        <v>127</v>
      </c>
      <c r="AU185" s="16" t="s">
        <v>82</v>
      </c>
    </row>
    <row r="186" spans="1:65" s="12" customFormat="1" ht="25.9" customHeight="1">
      <c r="B186" s="186"/>
      <c r="C186" s="187"/>
      <c r="D186" s="188" t="s">
        <v>72</v>
      </c>
      <c r="E186" s="189" t="s">
        <v>257</v>
      </c>
      <c r="F186" s="189" t="s">
        <v>257</v>
      </c>
      <c r="G186" s="187"/>
      <c r="H186" s="187"/>
      <c r="I186" s="190"/>
      <c r="J186" s="191">
        <f>BK186</f>
        <v>155680</v>
      </c>
      <c r="K186" s="187"/>
      <c r="L186" s="192"/>
      <c r="M186" s="193"/>
      <c r="N186" s="194"/>
      <c r="O186" s="194"/>
      <c r="P186" s="195">
        <f>P187</f>
        <v>0</v>
      </c>
      <c r="Q186" s="194"/>
      <c r="R186" s="195">
        <f>R187</f>
        <v>869.47839999999997</v>
      </c>
      <c r="S186" s="194"/>
      <c r="T186" s="196">
        <f>T187</f>
        <v>0</v>
      </c>
      <c r="AR186" s="197" t="s">
        <v>136</v>
      </c>
      <c r="AT186" s="198" t="s">
        <v>72</v>
      </c>
      <c r="AU186" s="198" t="s">
        <v>73</v>
      </c>
      <c r="AY186" s="197" t="s">
        <v>117</v>
      </c>
      <c r="BK186" s="199">
        <f>BK187</f>
        <v>155680</v>
      </c>
    </row>
    <row r="187" spans="1:65" s="12" customFormat="1" ht="22.9" customHeight="1">
      <c r="B187" s="186"/>
      <c r="C187" s="187"/>
      <c r="D187" s="188" t="s">
        <v>72</v>
      </c>
      <c r="E187" s="200" t="s">
        <v>258</v>
      </c>
      <c r="F187" s="200" t="s">
        <v>259</v>
      </c>
      <c r="G187" s="187"/>
      <c r="H187" s="187"/>
      <c r="I187" s="190"/>
      <c r="J187" s="201">
        <f>BK187</f>
        <v>155680</v>
      </c>
      <c r="K187" s="187"/>
      <c r="L187" s="192"/>
      <c r="M187" s="193"/>
      <c r="N187" s="194"/>
      <c r="O187" s="194"/>
      <c r="P187" s="195">
        <f>P188+SUM(P189:P194)</f>
        <v>0</v>
      </c>
      <c r="Q187" s="194"/>
      <c r="R187" s="195">
        <f>R188+SUM(R189:R194)</f>
        <v>869.47839999999997</v>
      </c>
      <c r="S187" s="194"/>
      <c r="T187" s="196">
        <f>T188+SUM(T189:T194)</f>
        <v>0</v>
      </c>
      <c r="AR187" s="197" t="s">
        <v>136</v>
      </c>
      <c r="AT187" s="198" t="s">
        <v>72</v>
      </c>
      <c r="AU187" s="198" t="s">
        <v>80</v>
      </c>
      <c r="AY187" s="197" t="s">
        <v>117</v>
      </c>
      <c r="BK187" s="199">
        <f>BK188+SUM(BK189:BK194)</f>
        <v>155680</v>
      </c>
    </row>
    <row r="188" spans="1:65" s="2" customFormat="1" ht="21.75" customHeight="1">
      <c r="A188" s="33"/>
      <c r="B188" s="34"/>
      <c r="C188" s="242" t="s">
        <v>260</v>
      </c>
      <c r="D188" s="242" t="s">
        <v>257</v>
      </c>
      <c r="E188" s="243" t="s">
        <v>261</v>
      </c>
      <c r="F188" s="244" t="s">
        <v>262</v>
      </c>
      <c r="G188" s="245" t="s">
        <v>263</v>
      </c>
      <c r="H188" s="246">
        <v>650</v>
      </c>
      <c r="I188" s="247"/>
      <c r="J188" s="248">
        <f>ROUND(I188*H188,2)</f>
        <v>0</v>
      </c>
      <c r="K188" s="244" t="s">
        <v>124</v>
      </c>
      <c r="L188" s="249"/>
      <c r="M188" s="250" t="s">
        <v>1</v>
      </c>
      <c r="N188" s="251" t="s">
        <v>38</v>
      </c>
      <c r="O188" s="70"/>
      <c r="P188" s="211">
        <f>O188*H188</f>
        <v>0</v>
      </c>
      <c r="Q188" s="211">
        <v>1</v>
      </c>
      <c r="R188" s="211">
        <f>Q188*H188</f>
        <v>650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161</v>
      </c>
      <c r="AT188" s="213" t="s">
        <v>257</v>
      </c>
      <c r="AU188" s="213" t="s">
        <v>82</v>
      </c>
      <c r="AY188" s="16" t="s">
        <v>117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80</v>
      </c>
      <c r="BK188" s="214">
        <f>ROUND(I188*H188,2)</f>
        <v>0</v>
      </c>
      <c r="BL188" s="16" t="s">
        <v>125</v>
      </c>
      <c r="BM188" s="213" t="s">
        <v>264</v>
      </c>
    </row>
    <row r="189" spans="1:65" s="2" customFormat="1">
      <c r="A189" s="33"/>
      <c r="B189" s="34"/>
      <c r="C189" s="35"/>
      <c r="D189" s="215" t="s">
        <v>127</v>
      </c>
      <c r="E189" s="35"/>
      <c r="F189" s="216" t="s">
        <v>262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127</v>
      </c>
      <c r="AU189" s="16" t="s">
        <v>82</v>
      </c>
    </row>
    <row r="190" spans="1:65" s="2" customFormat="1" ht="21.75" customHeight="1">
      <c r="A190" s="33"/>
      <c r="B190" s="34"/>
      <c r="C190" s="242" t="s">
        <v>265</v>
      </c>
      <c r="D190" s="242" t="s">
        <v>257</v>
      </c>
      <c r="E190" s="243" t="s">
        <v>266</v>
      </c>
      <c r="F190" s="244" t="s">
        <v>267</v>
      </c>
      <c r="G190" s="245" t="s">
        <v>263</v>
      </c>
      <c r="H190" s="246">
        <v>218</v>
      </c>
      <c r="I190" s="247"/>
      <c r="J190" s="248">
        <f>ROUND(I190*H190,2)</f>
        <v>0</v>
      </c>
      <c r="K190" s="244" t="s">
        <v>124</v>
      </c>
      <c r="L190" s="249"/>
      <c r="M190" s="250" t="s">
        <v>1</v>
      </c>
      <c r="N190" s="251" t="s">
        <v>38</v>
      </c>
      <c r="O190" s="70"/>
      <c r="P190" s="211">
        <f>O190*H190</f>
        <v>0</v>
      </c>
      <c r="Q190" s="211">
        <v>1</v>
      </c>
      <c r="R190" s="211">
        <f>Q190*H190</f>
        <v>218</v>
      </c>
      <c r="S190" s="211">
        <v>0</v>
      </c>
      <c r="T190" s="212">
        <f>S190*H190</f>
        <v>0</v>
      </c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R190" s="213" t="s">
        <v>161</v>
      </c>
      <c r="AT190" s="213" t="s">
        <v>257</v>
      </c>
      <c r="AU190" s="213" t="s">
        <v>82</v>
      </c>
      <c r="AY190" s="16" t="s">
        <v>117</v>
      </c>
      <c r="BE190" s="214">
        <f>IF(N190="základní",J190,0)</f>
        <v>0</v>
      </c>
      <c r="BF190" s="214">
        <f>IF(N190="snížená",J190,0)</f>
        <v>0</v>
      </c>
      <c r="BG190" s="214">
        <f>IF(N190="zákl. přenesená",J190,0)</f>
        <v>0</v>
      </c>
      <c r="BH190" s="214">
        <f>IF(N190="sníž. přenesená",J190,0)</f>
        <v>0</v>
      </c>
      <c r="BI190" s="214">
        <f>IF(N190="nulová",J190,0)</f>
        <v>0</v>
      </c>
      <c r="BJ190" s="16" t="s">
        <v>80</v>
      </c>
      <c r="BK190" s="214">
        <f>ROUND(I190*H190,2)</f>
        <v>0</v>
      </c>
      <c r="BL190" s="16" t="s">
        <v>125</v>
      </c>
      <c r="BM190" s="213" t="s">
        <v>268</v>
      </c>
    </row>
    <row r="191" spans="1:65" s="2" customFormat="1">
      <c r="A191" s="33"/>
      <c r="B191" s="34"/>
      <c r="C191" s="35"/>
      <c r="D191" s="215" t="s">
        <v>127</v>
      </c>
      <c r="E191" s="35"/>
      <c r="F191" s="216" t="s">
        <v>267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127</v>
      </c>
      <c r="AU191" s="16" t="s">
        <v>82</v>
      </c>
    </row>
    <row r="192" spans="1:65" s="2" customFormat="1" ht="21.75" customHeight="1">
      <c r="A192" s="33"/>
      <c r="B192" s="34"/>
      <c r="C192" s="242" t="s">
        <v>269</v>
      </c>
      <c r="D192" s="242" t="s">
        <v>257</v>
      </c>
      <c r="E192" s="243" t="s">
        <v>270</v>
      </c>
      <c r="F192" s="244" t="s">
        <v>271</v>
      </c>
      <c r="G192" s="245" t="s">
        <v>164</v>
      </c>
      <c r="H192" s="246">
        <v>708</v>
      </c>
      <c r="I192" s="247"/>
      <c r="J192" s="248">
        <f>ROUND(I192*H192,2)</f>
        <v>0</v>
      </c>
      <c r="K192" s="244" t="s">
        <v>124</v>
      </c>
      <c r="L192" s="249"/>
      <c r="M192" s="250" t="s">
        <v>1</v>
      </c>
      <c r="N192" s="251" t="s">
        <v>38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161</v>
      </c>
      <c r="AT192" s="213" t="s">
        <v>257</v>
      </c>
      <c r="AU192" s="213" t="s">
        <v>82</v>
      </c>
      <c r="AY192" s="16" t="s">
        <v>117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80</v>
      </c>
      <c r="BK192" s="214">
        <f>ROUND(I192*H192,2)</f>
        <v>0</v>
      </c>
      <c r="BL192" s="16" t="s">
        <v>125</v>
      </c>
      <c r="BM192" s="213" t="s">
        <v>272</v>
      </c>
    </row>
    <row r="193" spans="1:65" s="2" customFormat="1">
      <c r="A193" s="33"/>
      <c r="B193" s="34"/>
      <c r="C193" s="35"/>
      <c r="D193" s="215" t="s">
        <v>127</v>
      </c>
      <c r="E193" s="35"/>
      <c r="F193" s="216" t="s">
        <v>271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127</v>
      </c>
      <c r="AU193" s="16" t="s">
        <v>82</v>
      </c>
    </row>
    <row r="194" spans="1:65" s="12" customFormat="1" ht="20.85" customHeight="1">
      <c r="B194" s="186"/>
      <c r="C194" s="187"/>
      <c r="D194" s="188" t="s">
        <v>72</v>
      </c>
      <c r="E194" s="200" t="s">
        <v>273</v>
      </c>
      <c r="F194" s="200" t="s">
        <v>274</v>
      </c>
      <c r="G194" s="187"/>
      <c r="H194" s="187"/>
      <c r="I194" s="190"/>
      <c r="J194" s="201">
        <f>BK194</f>
        <v>155680</v>
      </c>
      <c r="K194" s="187"/>
      <c r="L194" s="192"/>
      <c r="M194" s="193"/>
      <c r="N194" s="194"/>
      <c r="O194" s="194"/>
      <c r="P194" s="195">
        <f>SUM(P195:P200)</f>
        <v>0</v>
      </c>
      <c r="Q194" s="194"/>
      <c r="R194" s="195">
        <f>SUM(R195:R200)</f>
        <v>1.4783999999999999</v>
      </c>
      <c r="S194" s="194"/>
      <c r="T194" s="196">
        <f>SUM(T195:T200)</f>
        <v>0</v>
      </c>
      <c r="AR194" s="197" t="s">
        <v>80</v>
      </c>
      <c r="AT194" s="198" t="s">
        <v>72</v>
      </c>
      <c r="AU194" s="198" t="s">
        <v>82</v>
      </c>
      <c r="AY194" s="197" t="s">
        <v>117</v>
      </c>
      <c r="BK194" s="199">
        <f>SUM(BK195:BK200)</f>
        <v>155680</v>
      </c>
    </row>
    <row r="195" spans="1:65" s="2" customFormat="1" ht="21.75" customHeight="1">
      <c r="A195" s="33"/>
      <c r="B195" s="34"/>
      <c r="C195" s="242" t="s">
        <v>275</v>
      </c>
      <c r="D195" s="242" t="s">
        <v>257</v>
      </c>
      <c r="E195" s="243" t="s">
        <v>276</v>
      </c>
      <c r="F195" s="244" t="s">
        <v>277</v>
      </c>
      <c r="G195" s="245" t="s">
        <v>131</v>
      </c>
      <c r="H195" s="246">
        <v>1120</v>
      </c>
      <c r="I195" s="258">
        <v>79</v>
      </c>
      <c r="J195" s="248">
        <f>ROUND(I195*H195,2)</f>
        <v>88480</v>
      </c>
      <c r="K195" s="244" t="s">
        <v>124</v>
      </c>
      <c r="L195" s="249"/>
      <c r="M195" s="250" t="s">
        <v>1</v>
      </c>
      <c r="N195" s="251" t="s">
        <v>38</v>
      </c>
      <c r="O195" s="70"/>
      <c r="P195" s="211">
        <f>O195*H195</f>
        <v>0</v>
      </c>
      <c r="Q195" s="211">
        <v>1.23E-3</v>
      </c>
      <c r="R195" s="211">
        <f>Q195*H195</f>
        <v>1.3775999999999999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161</v>
      </c>
      <c r="AT195" s="213" t="s">
        <v>257</v>
      </c>
      <c r="AU195" s="213" t="s">
        <v>136</v>
      </c>
      <c r="AY195" s="16" t="s">
        <v>117</v>
      </c>
      <c r="BE195" s="214">
        <f>IF(N195="základní",J195,0)</f>
        <v>88480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80</v>
      </c>
      <c r="BK195" s="214">
        <f>ROUND(I195*H195,2)</f>
        <v>88480</v>
      </c>
      <c r="BL195" s="16" t="s">
        <v>125</v>
      </c>
      <c r="BM195" s="213" t="s">
        <v>278</v>
      </c>
    </row>
    <row r="196" spans="1:65" s="2" customFormat="1" ht="19.5">
      <c r="A196" s="33"/>
      <c r="B196" s="34"/>
      <c r="C196" s="35"/>
      <c r="D196" s="215" t="s">
        <v>127</v>
      </c>
      <c r="E196" s="35"/>
      <c r="F196" s="216" t="s">
        <v>277</v>
      </c>
      <c r="G196" s="35"/>
      <c r="H196" s="35"/>
      <c r="I196" s="257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127</v>
      </c>
      <c r="AU196" s="16" t="s">
        <v>136</v>
      </c>
    </row>
    <row r="197" spans="1:65" s="2" customFormat="1" ht="21.75" customHeight="1">
      <c r="A197" s="33"/>
      <c r="B197" s="34"/>
      <c r="C197" s="242" t="s">
        <v>279</v>
      </c>
      <c r="D197" s="242" t="s">
        <v>257</v>
      </c>
      <c r="E197" s="243" t="s">
        <v>280</v>
      </c>
      <c r="F197" s="244" t="s">
        <v>281</v>
      </c>
      <c r="G197" s="245" t="s">
        <v>131</v>
      </c>
      <c r="H197" s="246">
        <v>560</v>
      </c>
      <c r="I197" s="258">
        <v>20</v>
      </c>
      <c r="J197" s="248">
        <f>ROUND(I197*H197,2)</f>
        <v>11200</v>
      </c>
      <c r="K197" s="244" t="s">
        <v>124</v>
      </c>
      <c r="L197" s="249"/>
      <c r="M197" s="250" t="s">
        <v>1</v>
      </c>
      <c r="N197" s="251" t="s">
        <v>38</v>
      </c>
      <c r="O197" s="70"/>
      <c r="P197" s="211">
        <f>O197*H197</f>
        <v>0</v>
      </c>
      <c r="Q197" s="211">
        <v>1.8000000000000001E-4</v>
      </c>
      <c r="R197" s="211">
        <f>Q197*H197</f>
        <v>0.1008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161</v>
      </c>
      <c r="AT197" s="213" t="s">
        <v>257</v>
      </c>
      <c r="AU197" s="213" t="s">
        <v>136</v>
      </c>
      <c r="AY197" s="16" t="s">
        <v>117</v>
      </c>
      <c r="BE197" s="214">
        <f>IF(N197="základní",J197,0)</f>
        <v>11200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80</v>
      </c>
      <c r="BK197" s="214">
        <f>ROUND(I197*H197,2)</f>
        <v>11200</v>
      </c>
      <c r="BL197" s="16" t="s">
        <v>125</v>
      </c>
      <c r="BM197" s="213" t="s">
        <v>282</v>
      </c>
    </row>
    <row r="198" spans="1:65" s="2" customFormat="1">
      <c r="A198" s="33"/>
      <c r="B198" s="34"/>
      <c r="C198" s="35"/>
      <c r="D198" s="215" t="s">
        <v>127</v>
      </c>
      <c r="E198" s="35"/>
      <c r="F198" s="216" t="s">
        <v>281</v>
      </c>
      <c r="G198" s="35"/>
      <c r="H198" s="35"/>
      <c r="I198" s="257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127</v>
      </c>
      <c r="AU198" s="16" t="s">
        <v>136</v>
      </c>
    </row>
    <row r="199" spans="1:65" s="2" customFormat="1" ht="21.75" customHeight="1">
      <c r="A199" s="33"/>
      <c r="B199" s="34"/>
      <c r="C199" s="242" t="s">
        <v>283</v>
      </c>
      <c r="D199" s="242" t="s">
        <v>257</v>
      </c>
      <c r="E199" s="243" t="s">
        <v>284</v>
      </c>
      <c r="F199" s="244" t="s">
        <v>285</v>
      </c>
      <c r="G199" s="245" t="s">
        <v>131</v>
      </c>
      <c r="H199" s="246">
        <v>280</v>
      </c>
      <c r="I199" s="258">
        <v>200</v>
      </c>
      <c r="J199" s="248">
        <f>ROUND(I199*H199,2)</f>
        <v>56000</v>
      </c>
      <c r="K199" s="244" t="s">
        <v>124</v>
      </c>
      <c r="L199" s="249"/>
      <c r="M199" s="250" t="s">
        <v>1</v>
      </c>
      <c r="N199" s="251" t="s">
        <v>38</v>
      </c>
      <c r="O199" s="70"/>
      <c r="P199" s="211">
        <f>O199*H199</f>
        <v>0</v>
      </c>
      <c r="Q199" s="211">
        <v>0</v>
      </c>
      <c r="R199" s="211">
        <f>Q199*H199</f>
        <v>0</v>
      </c>
      <c r="S199" s="211">
        <v>0</v>
      </c>
      <c r="T199" s="212">
        <f>S199*H199</f>
        <v>0</v>
      </c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R199" s="213" t="s">
        <v>161</v>
      </c>
      <c r="AT199" s="213" t="s">
        <v>257</v>
      </c>
      <c r="AU199" s="213" t="s">
        <v>136</v>
      </c>
      <c r="AY199" s="16" t="s">
        <v>117</v>
      </c>
      <c r="BE199" s="214">
        <f>IF(N199="základní",J199,0)</f>
        <v>56000</v>
      </c>
      <c r="BF199" s="214">
        <f>IF(N199="snížená",J199,0)</f>
        <v>0</v>
      </c>
      <c r="BG199" s="214">
        <f>IF(N199="zákl. přenesená",J199,0)</f>
        <v>0</v>
      </c>
      <c r="BH199" s="214">
        <f>IF(N199="sníž. přenesená",J199,0)</f>
        <v>0</v>
      </c>
      <c r="BI199" s="214">
        <f>IF(N199="nulová",J199,0)</f>
        <v>0</v>
      </c>
      <c r="BJ199" s="16" t="s">
        <v>80</v>
      </c>
      <c r="BK199" s="214">
        <f>ROUND(I199*H199,2)</f>
        <v>56000</v>
      </c>
      <c r="BL199" s="16" t="s">
        <v>125</v>
      </c>
      <c r="BM199" s="213" t="s">
        <v>286</v>
      </c>
    </row>
    <row r="200" spans="1:65" s="2" customFormat="1">
      <c r="A200" s="33"/>
      <c r="B200" s="34"/>
      <c r="C200" s="35"/>
      <c r="D200" s="215" t="s">
        <v>127</v>
      </c>
      <c r="E200" s="35"/>
      <c r="F200" s="216" t="s">
        <v>285</v>
      </c>
      <c r="G200" s="35"/>
      <c r="H200" s="35"/>
      <c r="I200" s="114"/>
      <c r="J200" s="35"/>
      <c r="K200" s="35"/>
      <c r="L200" s="38"/>
      <c r="M200" s="217"/>
      <c r="N200" s="218"/>
      <c r="O200" s="70"/>
      <c r="P200" s="70"/>
      <c r="Q200" s="70"/>
      <c r="R200" s="70"/>
      <c r="S200" s="70"/>
      <c r="T200" s="71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T200" s="16" t="s">
        <v>127</v>
      </c>
      <c r="AU200" s="16" t="s">
        <v>136</v>
      </c>
    </row>
    <row r="201" spans="1:65" s="12" customFormat="1" ht="25.9" customHeight="1">
      <c r="B201" s="186"/>
      <c r="C201" s="187"/>
      <c r="D201" s="188" t="s">
        <v>72</v>
      </c>
      <c r="E201" s="189" t="s">
        <v>287</v>
      </c>
      <c r="F201" s="189" t="s">
        <v>288</v>
      </c>
      <c r="G201" s="187"/>
      <c r="H201" s="187"/>
      <c r="I201" s="190"/>
      <c r="J201" s="191">
        <f>BK201</f>
        <v>0</v>
      </c>
      <c r="K201" s="187"/>
      <c r="L201" s="192"/>
      <c r="M201" s="193"/>
      <c r="N201" s="194"/>
      <c r="O201" s="194"/>
      <c r="P201" s="195">
        <f>SUM(P202:P225)</f>
        <v>0</v>
      </c>
      <c r="Q201" s="194"/>
      <c r="R201" s="195">
        <f>SUM(R202:R225)</f>
        <v>0</v>
      </c>
      <c r="S201" s="194"/>
      <c r="T201" s="196">
        <f>SUM(T202:T225)</f>
        <v>0</v>
      </c>
      <c r="AR201" s="197" t="s">
        <v>125</v>
      </c>
      <c r="AT201" s="198" t="s">
        <v>72</v>
      </c>
      <c r="AU201" s="198" t="s">
        <v>73</v>
      </c>
      <c r="AY201" s="197" t="s">
        <v>117</v>
      </c>
      <c r="BK201" s="199">
        <f>SUM(BK202:BK225)</f>
        <v>0</v>
      </c>
    </row>
    <row r="202" spans="1:65" s="2" customFormat="1" ht="21.75" customHeight="1">
      <c r="A202" s="33"/>
      <c r="B202" s="34"/>
      <c r="C202" s="202" t="s">
        <v>289</v>
      </c>
      <c r="D202" s="202" t="s">
        <v>120</v>
      </c>
      <c r="E202" s="203" t="s">
        <v>290</v>
      </c>
      <c r="F202" s="204" t="s">
        <v>291</v>
      </c>
      <c r="G202" s="205" t="s">
        <v>131</v>
      </c>
      <c r="H202" s="206">
        <v>2</v>
      </c>
      <c r="I202" s="207"/>
      <c r="J202" s="208">
        <f>ROUND(I202*H202,2)</f>
        <v>0</v>
      </c>
      <c r="K202" s="204" t="s">
        <v>124</v>
      </c>
      <c r="L202" s="38"/>
      <c r="M202" s="209" t="s">
        <v>1</v>
      </c>
      <c r="N202" s="210" t="s">
        <v>38</v>
      </c>
      <c r="O202" s="70"/>
      <c r="P202" s="211">
        <f>O202*H202</f>
        <v>0</v>
      </c>
      <c r="Q202" s="211">
        <v>0</v>
      </c>
      <c r="R202" s="211">
        <f>Q202*H202</f>
        <v>0</v>
      </c>
      <c r="S202" s="211">
        <v>0</v>
      </c>
      <c r="T202" s="212">
        <f>S202*H202</f>
        <v>0</v>
      </c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R202" s="213" t="s">
        <v>292</v>
      </c>
      <c r="AT202" s="213" t="s">
        <v>120</v>
      </c>
      <c r="AU202" s="213" t="s">
        <v>80</v>
      </c>
      <c r="AY202" s="16" t="s">
        <v>117</v>
      </c>
      <c r="BE202" s="214">
        <f>IF(N202="základní",J202,0)</f>
        <v>0</v>
      </c>
      <c r="BF202" s="214">
        <f>IF(N202="snížená",J202,0)</f>
        <v>0</v>
      </c>
      <c r="BG202" s="214">
        <f>IF(N202="zákl. přenesená",J202,0)</f>
        <v>0</v>
      </c>
      <c r="BH202" s="214">
        <f>IF(N202="sníž. přenesená",J202,0)</f>
        <v>0</v>
      </c>
      <c r="BI202" s="214">
        <f>IF(N202="nulová",J202,0)</f>
        <v>0</v>
      </c>
      <c r="BJ202" s="16" t="s">
        <v>80</v>
      </c>
      <c r="BK202" s="214">
        <f>ROUND(I202*H202,2)</f>
        <v>0</v>
      </c>
      <c r="BL202" s="16" t="s">
        <v>292</v>
      </c>
      <c r="BM202" s="213" t="s">
        <v>293</v>
      </c>
    </row>
    <row r="203" spans="1:65" s="2" customFormat="1" ht="19.5">
      <c r="A203" s="33"/>
      <c r="B203" s="34"/>
      <c r="C203" s="35"/>
      <c r="D203" s="215" t="s">
        <v>127</v>
      </c>
      <c r="E203" s="35"/>
      <c r="F203" s="216" t="s">
        <v>294</v>
      </c>
      <c r="G203" s="35"/>
      <c r="H203" s="35"/>
      <c r="I203" s="114"/>
      <c r="J203" s="35"/>
      <c r="K203" s="35"/>
      <c r="L203" s="38"/>
      <c r="M203" s="217"/>
      <c r="N203" s="218"/>
      <c r="O203" s="70"/>
      <c r="P203" s="70"/>
      <c r="Q203" s="70"/>
      <c r="R203" s="70"/>
      <c r="S203" s="70"/>
      <c r="T203" s="71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T203" s="16" t="s">
        <v>127</v>
      </c>
      <c r="AU203" s="16" t="s">
        <v>80</v>
      </c>
    </row>
    <row r="204" spans="1:65" s="2" customFormat="1" ht="21.75" customHeight="1">
      <c r="A204" s="33"/>
      <c r="B204" s="34"/>
      <c r="C204" s="202" t="s">
        <v>295</v>
      </c>
      <c r="D204" s="202" t="s">
        <v>120</v>
      </c>
      <c r="E204" s="203" t="s">
        <v>296</v>
      </c>
      <c r="F204" s="204" t="s">
        <v>297</v>
      </c>
      <c r="G204" s="205" t="s">
        <v>131</v>
      </c>
      <c r="H204" s="206">
        <v>2</v>
      </c>
      <c r="I204" s="207"/>
      <c r="J204" s="208">
        <f>ROUND(I204*H204,2)</f>
        <v>0</v>
      </c>
      <c r="K204" s="204" t="s">
        <v>124</v>
      </c>
      <c r="L204" s="38"/>
      <c r="M204" s="209" t="s">
        <v>1</v>
      </c>
      <c r="N204" s="210" t="s">
        <v>38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292</v>
      </c>
      <c r="AT204" s="213" t="s">
        <v>120</v>
      </c>
      <c r="AU204" s="213" t="s">
        <v>80</v>
      </c>
      <c r="AY204" s="16" t="s">
        <v>117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80</v>
      </c>
      <c r="BK204" s="214">
        <f>ROUND(I204*H204,2)</f>
        <v>0</v>
      </c>
      <c r="BL204" s="16" t="s">
        <v>292</v>
      </c>
      <c r="BM204" s="213" t="s">
        <v>298</v>
      </c>
    </row>
    <row r="205" spans="1:65" s="2" customFormat="1">
      <c r="A205" s="33"/>
      <c r="B205" s="34"/>
      <c r="C205" s="35"/>
      <c r="D205" s="215" t="s">
        <v>127</v>
      </c>
      <c r="E205" s="35"/>
      <c r="F205" s="216" t="s">
        <v>297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127</v>
      </c>
      <c r="AU205" s="16" t="s">
        <v>80</v>
      </c>
    </row>
    <row r="206" spans="1:65" s="2" customFormat="1" ht="44.25" customHeight="1">
      <c r="A206" s="33"/>
      <c r="B206" s="34"/>
      <c r="C206" s="202" t="s">
        <v>299</v>
      </c>
      <c r="D206" s="202" t="s">
        <v>120</v>
      </c>
      <c r="E206" s="203" t="s">
        <v>300</v>
      </c>
      <c r="F206" s="204" t="s">
        <v>301</v>
      </c>
      <c r="G206" s="205" t="s">
        <v>263</v>
      </c>
      <c r="H206" s="206">
        <v>2518</v>
      </c>
      <c r="I206" s="207"/>
      <c r="J206" s="208">
        <f>ROUND(I206*H206,2)</f>
        <v>0</v>
      </c>
      <c r="K206" s="204" t="s">
        <v>124</v>
      </c>
      <c r="L206" s="38"/>
      <c r="M206" s="209" t="s">
        <v>1</v>
      </c>
      <c r="N206" s="210" t="s">
        <v>38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292</v>
      </c>
      <c r="AT206" s="213" t="s">
        <v>120</v>
      </c>
      <c r="AU206" s="213" t="s">
        <v>80</v>
      </c>
      <c r="AY206" s="16" t="s">
        <v>117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80</v>
      </c>
      <c r="BK206" s="214">
        <f>ROUND(I206*H206,2)</f>
        <v>0</v>
      </c>
      <c r="BL206" s="16" t="s">
        <v>292</v>
      </c>
      <c r="BM206" s="213" t="s">
        <v>302</v>
      </c>
    </row>
    <row r="207" spans="1:65" s="2" customFormat="1" ht="136.5">
      <c r="A207" s="33"/>
      <c r="B207" s="34"/>
      <c r="C207" s="35"/>
      <c r="D207" s="215" t="s">
        <v>127</v>
      </c>
      <c r="E207" s="35"/>
      <c r="F207" s="216" t="s">
        <v>303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127</v>
      </c>
      <c r="AU207" s="16" t="s">
        <v>80</v>
      </c>
    </row>
    <row r="208" spans="1:65" s="2" customFormat="1" ht="19.5">
      <c r="A208" s="33"/>
      <c r="B208" s="34"/>
      <c r="C208" s="35"/>
      <c r="D208" s="215" t="s">
        <v>134</v>
      </c>
      <c r="E208" s="35"/>
      <c r="F208" s="219" t="s">
        <v>304</v>
      </c>
      <c r="G208" s="35"/>
      <c r="H208" s="35"/>
      <c r="I208" s="114"/>
      <c r="J208" s="35"/>
      <c r="K208" s="35"/>
      <c r="L208" s="38"/>
      <c r="M208" s="217"/>
      <c r="N208" s="218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134</v>
      </c>
      <c r="AU208" s="16" t="s">
        <v>80</v>
      </c>
    </row>
    <row r="209" spans="1:65" s="13" customFormat="1">
      <c r="B209" s="220"/>
      <c r="C209" s="221"/>
      <c r="D209" s="215" t="s">
        <v>188</v>
      </c>
      <c r="E209" s="222" t="s">
        <v>1</v>
      </c>
      <c r="F209" s="223" t="s">
        <v>305</v>
      </c>
      <c r="G209" s="221"/>
      <c r="H209" s="224">
        <v>1800</v>
      </c>
      <c r="I209" s="225"/>
      <c r="J209" s="221"/>
      <c r="K209" s="221"/>
      <c r="L209" s="226"/>
      <c r="M209" s="227"/>
      <c r="N209" s="228"/>
      <c r="O209" s="228"/>
      <c r="P209" s="228"/>
      <c r="Q209" s="228"/>
      <c r="R209" s="228"/>
      <c r="S209" s="228"/>
      <c r="T209" s="229"/>
      <c r="AT209" s="230" t="s">
        <v>188</v>
      </c>
      <c r="AU209" s="230" t="s">
        <v>80</v>
      </c>
      <c r="AV209" s="13" t="s">
        <v>82</v>
      </c>
      <c r="AW209" s="13" t="s">
        <v>4</v>
      </c>
      <c r="AX209" s="13" t="s">
        <v>73</v>
      </c>
      <c r="AY209" s="230" t="s">
        <v>117</v>
      </c>
    </row>
    <row r="210" spans="1:65" s="13" customFormat="1">
      <c r="B210" s="220"/>
      <c r="C210" s="221"/>
      <c r="D210" s="215" t="s">
        <v>188</v>
      </c>
      <c r="E210" s="222" t="s">
        <v>1</v>
      </c>
      <c r="F210" s="223" t="s">
        <v>306</v>
      </c>
      <c r="G210" s="221"/>
      <c r="H210" s="224">
        <v>500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188</v>
      </c>
      <c r="AU210" s="230" t="s">
        <v>80</v>
      </c>
      <c r="AV210" s="13" t="s">
        <v>82</v>
      </c>
      <c r="AW210" s="13" t="s">
        <v>30</v>
      </c>
      <c r="AX210" s="13" t="s">
        <v>73</v>
      </c>
      <c r="AY210" s="230" t="s">
        <v>117</v>
      </c>
    </row>
    <row r="211" spans="1:65" s="13" customFormat="1">
      <c r="B211" s="220"/>
      <c r="C211" s="221"/>
      <c r="D211" s="215" t="s">
        <v>188</v>
      </c>
      <c r="E211" s="222" t="s">
        <v>1</v>
      </c>
      <c r="F211" s="223" t="s">
        <v>307</v>
      </c>
      <c r="G211" s="221"/>
      <c r="H211" s="224">
        <v>218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188</v>
      </c>
      <c r="AU211" s="230" t="s">
        <v>80</v>
      </c>
      <c r="AV211" s="13" t="s">
        <v>82</v>
      </c>
      <c r="AW211" s="13" t="s">
        <v>30</v>
      </c>
      <c r="AX211" s="13" t="s">
        <v>73</v>
      </c>
      <c r="AY211" s="230" t="s">
        <v>117</v>
      </c>
    </row>
    <row r="212" spans="1:65" s="14" customFormat="1">
      <c r="B212" s="231"/>
      <c r="C212" s="232"/>
      <c r="D212" s="215" t="s">
        <v>188</v>
      </c>
      <c r="E212" s="233" t="s">
        <v>1</v>
      </c>
      <c r="F212" s="234" t="s">
        <v>191</v>
      </c>
      <c r="G212" s="232"/>
      <c r="H212" s="235">
        <v>2518</v>
      </c>
      <c r="I212" s="236"/>
      <c r="J212" s="232"/>
      <c r="K212" s="232"/>
      <c r="L212" s="237"/>
      <c r="M212" s="238"/>
      <c r="N212" s="239"/>
      <c r="O212" s="239"/>
      <c r="P212" s="239"/>
      <c r="Q212" s="239"/>
      <c r="R212" s="239"/>
      <c r="S212" s="239"/>
      <c r="T212" s="240"/>
      <c r="AT212" s="241" t="s">
        <v>188</v>
      </c>
      <c r="AU212" s="241" t="s">
        <v>80</v>
      </c>
      <c r="AV212" s="14" t="s">
        <v>125</v>
      </c>
      <c r="AW212" s="14" t="s">
        <v>30</v>
      </c>
      <c r="AX212" s="14" t="s">
        <v>80</v>
      </c>
      <c r="AY212" s="241" t="s">
        <v>117</v>
      </c>
    </row>
    <row r="213" spans="1:65" s="2" customFormat="1" ht="33" customHeight="1">
      <c r="A213" s="33"/>
      <c r="B213" s="34"/>
      <c r="C213" s="202" t="s">
        <v>308</v>
      </c>
      <c r="D213" s="202" t="s">
        <v>120</v>
      </c>
      <c r="E213" s="203" t="s">
        <v>309</v>
      </c>
      <c r="F213" s="204" t="s">
        <v>310</v>
      </c>
      <c r="G213" s="205" t="s">
        <v>263</v>
      </c>
      <c r="H213" s="206">
        <v>84</v>
      </c>
      <c r="I213" s="207"/>
      <c r="J213" s="208">
        <f>ROUND(I213*H213,2)</f>
        <v>0</v>
      </c>
      <c r="K213" s="204" t="s">
        <v>124</v>
      </c>
      <c r="L213" s="38"/>
      <c r="M213" s="209" t="s">
        <v>1</v>
      </c>
      <c r="N213" s="210" t="s">
        <v>38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292</v>
      </c>
      <c r="AT213" s="213" t="s">
        <v>120</v>
      </c>
      <c r="AU213" s="213" t="s">
        <v>80</v>
      </c>
      <c r="AY213" s="16" t="s">
        <v>117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80</v>
      </c>
      <c r="BK213" s="214">
        <f>ROUND(I213*H213,2)</f>
        <v>0</v>
      </c>
      <c r="BL213" s="16" t="s">
        <v>292</v>
      </c>
      <c r="BM213" s="213" t="s">
        <v>311</v>
      </c>
    </row>
    <row r="214" spans="1:65" s="2" customFormat="1" ht="136.5">
      <c r="A214" s="33"/>
      <c r="B214" s="34"/>
      <c r="C214" s="35"/>
      <c r="D214" s="215" t="s">
        <v>127</v>
      </c>
      <c r="E214" s="35"/>
      <c r="F214" s="216" t="s">
        <v>312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127</v>
      </c>
      <c r="AU214" s="16" t="s">
        <v>80</v>
      </c>
    </row>
    <row r="215" spans="1:65" s="2" customFormat="1" ht="19.5">
      <c r="A215" s="33"/>
      <c r="B215" s="34"/>
      <c r="C215" s="35"/>
      <c r="D215" s="215" t="s">
        <v>134</v>
      </c>
      <c r="E215" s="35"/>
      <c r="F215" s="219" t="s">
        <v>304</v>
      </c>
      <c r="G215" s="35"/>
      <c r="H215" s="35"/>
      <c r="I215" s="114"/>
      <c r="J215" s="35"/>
      <c r="K215" s="35"/>
      <c r="L215" s="38"/>
      <c r="M215" s="217"/>
      <c r="N215" s="21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134</v>
      </c>
      <c r="AU215" s="16" t="s">
        <v>80</v>
      </c>
    </row>
    <row r="216" spans="1:65" s="2" customFormat="1" ht="44.25" customHeight="1">
      <c r="A216" s="33"/>
      <c r="B216" s="34"/>
      <c r="C216" s="202" t="s">
        <v>313</v>
      </c>
      <c r="D216" s="202" t="s">
        <v>120</v>
      </c>
      <c r="E216" s="203" t="s">
        <v>314</v>
      </c>
      <c r="F216" s="204" t="s">
        <v>315</v>
      </c>
      <c r="G216" s="205" t="s">
        <v>263</v>
      </c>
      <c r="H216" s="206">
        <v>868</v>
      </c>
      <c r="I216" s="207"/>
      <c r="J216" s="208">
        <f>ROUND(I216*H216,2)</f>
        <v>0</v>
      </c>
      <c r="K216" s="204" t="s">
        <v>124</v>
      </c>
      <c r="L216" s="38"/>
      <c r="M216" s="209" t="s">
        <v>1</v>
      </c>
      <c r="N216" s="210" t="s">
        <v>38</v>
      </c>
      <c r="O216" s="70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292</v>
      </c>
      <c r="AT216" s="213" t="s">
        <v>120</v>
      </c>
      <c r="AU216" s="213" t="s">
        <v>80</v>
      </c>
      <c r="AY216" s="16" t="s">
        <v>117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80</v>
      </c>
      <c r="BK216" s="214">
        <f>ROUND(I216*H216,2)</f>
        <v>0</v>
      </c>
      <c r="BL216" s="16" t="s">
        <v>292</v>
      </c>
      <c r="BM216" s="213" t="s">
        <v>316</v>
      </c>
    </row>
    <row r="217" spans="1:65" s="2" customFormat="1" ht="126.75">
      <c r="A217" s="33"/>
      <c r="B217" s="34"/>
      <c r="C217" s="35"/>
      <c r="D217" s="215" t="s">
        <v>127</v>
      </c>
      <c r="E217" s="35"/>
      <c r="F217" s="216" t="s">
        <v>317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127</v>
      </c>
      <c r="AU217" s="16" t="s">
        <v>80</v>
      </c>
    </row>
    <row r="218" spans="1:65" s="2" customFormat="1" ht="19.5">
      <c r="A218" s="33"/>
      <c r="B218" s="34"/>
      <c r="C218" s="35"/>
      <c r="D218" s="215" t="s">
        <v>134</v>
      </c>
      <c r="E218" s="35"/>
      <c r="F218" s="219" t="s">
        <v>304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134</v>
      </c>
      <c r="AU218" s="16" t="s">
        <v>80</v>
      </c>
    </row>
    <row r="219" spans="1:65" s="13" customFormat="1">
      <c r="B219" s="220"/>
      <c r="C219" s="221"/>
      <c r="D219" s="215" t="s">
        <v>188</v>
      </c>
      <c r="E219" s="222" t="s">
        <v>1</v>
      </c>
      <c r="F219" s="223" t="s">
        <v>318</v>
      </c>
      <c r="G219" s="221"/>
      <c r="H219" s="224">
        <v>650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188</v>
      </c>
      <c r="AU219" s="230" t="s">
        <v>80</v>
      </c>
      <c r="AV219" s="13" t="s">
        <v>82</v>
      </c>
      <c r="AW219" s="13" t="s">
        <v>30</v>
      </c>
      <c r="AX219" s="13" t="s">
        <v>73</v>
      </c>
      <c r="AY219" s="230" t="s">
        <v>117</v>
      </c>
    </row>
    <row r="220" spans="1:65" s="13" customFormat="1">
      <c r="B220" s="220"/>
      <c r="C220" s="221"/>
      <c r="D220" s="215" t="s">
        <v>188</v>
      </c>
      <c r="E220" s="222" t="s">
        <v>1</v>
      </c>
      <c r="F220" s="223" t="s">
        <v>307</v>
      </c>
      <c r="G220" s="221"/>
      <c r="H220" s="224">
        <v>218</v>
      </c>
      <c r="I220" s="225"/>
      <c r="J220" s="221"/>
      <c r="K220" s="221"/>
      <c r="L220" s="226"/>
      <c r="M220" s="227"/>
      <c r="N220" s="228"/>
      <c r="O220" s="228"/>
      <c r="P220" s="228"/>
      <c r="Q220" s="228"/>
      <c r="R220" s="228"/>
      <c r="S220" s="228"/>
      <c r="T220" s="229"/>
      <c r="AT220" s="230" t="s">
        <v>188</v>
      </c>
      <c r="AU220" s="230" t="s">
        <v>80</v>
      </c>
      <c r="AV220" s="13" t="s">
        <v>82</v>
      </c>
      <c r="AW220" s="13" t="s">
        <v>30</v>
      </c>
      <c r="AX220" s="13" t="s">
        <v>73</v>
      </c>
      <c r="AY220" s="230" t="s">
        <v>117</v>
      </c>
    </row>
    <row r="221" spans="1:65" s="14" customFormat="1">
      <c r="B221" s="231"/>
      <c r="C221" s="232"/>
      <c r="D221" s="215" t="s">
        <v>188</v>
      </c>
      <c r="E221" s="233" t="s">
        <v>1</v>
      </c>
      <c r="F221" s="234" t="s">
        <v>191</v>
      </c>
      <c r="G221" s="232"/>
      <c r="H221" s="235">
        <v>868</v>
      </c>
      <c r="I221" s="236"/>
      <c r="J221" s="232"/>
      <c r="K221" s="232"/>
      <c r="L221" s="237"/>
      <c r="M221" s="238"/>
      <c r="N221" s="239"/>
      <c r="O221" s="239"/>
      <c r="P221" s="239"/>
      <c r="Q221" s="239"/>
      <c r="R221" s="239"/>
      <c r="S221" s="239"/>
      <c r="T221" s="240"/>
      <c r="AT221" s="241" t="s">
        <v>188</v>
      </c>
      <c r="AU221" s="241" t="s">
        <v>80</v>
      </c>
      <c r="AV221" s="14" t="s">
        <v>125</v>
      </c>
      <c r="AW221" s="14" t="s">
        <v>30</v>
      </c>
      <c r="AX221" s="14" t="s">
        <v>80</v>
      </c>
      <c r="AY221" s="241" t="s">
        <v>117</v>
      </c>
    </row>
    <row r="222" spans="1:65" s="2" customFormat="1" ht="21.75" customHeight="1">
      <c r="A222" s="33"/>
      <c r="B222" s="34"/>
      <c r="C222" s="202" t="s">
        <v>319</v>
      </c>
      <c r="D222" s="202" t="s">
        <v>120</v>
      </c>
      <c r="E222" s="203" t="s">
        <v>320</v>
      </c>
      <c r="F222" s="204" t="s">
        <v>321</v>
      </c>
      <c r="G222" s="205" t="s">
        <v>131</v>
      </c>
      <c r="H222" s="206">
        <v>4</v>
      </c>
      <c r="I222" s="207"/>
      <c r="J222" s="208">
        <f>ROUND(I222*H222,2)</f>
        <v>0</v>
      </c>
      <c r="K222" s="204" t="s">
        <v>124</v>
      </c>
      <c r="L222" s="38"/>
      <c r="M222" s="209" t="s">
        <v>1</v>
      </c>
      <c r="N222" s="210" t="s">
        <v>38</v>
      </c>
      <c r="O222" s="70"/>
      <c r="P222" s="211">
        <f>O222*H222</f>
        <v>0</v>
      </c>
      <c r="Q222" s="211">
        <v>0</v>
      </c>
      <c r="R222" s="211">
        <f>Q222*H222</f>
        <v>0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292</v>
      </c>
      <c r="AT222" s="213" t="s">
        <v>120</v>
      </c>
      <c r="AU222" s="213" t="s">
        <v>80</v>
      </c>
      <c r="AY222" s="16" t="s">
        <v>117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80</v>
      </c>
      <c r="BK222" s="214">
        <f>ROUND(I222*H222,2)</f>
        <v>0</v>
      </c>
      <c r="BL222" s="16" t="s">
        <v>292</v>
      </c>
      <c r="BM222" s="213" t="s">
        <v>322</v>
      </c>
    </row>
    <row r="223" spans="1:65" s="2" customFormat="1" ht="58.5">
      <c r="A223" s="33"/>
      <c r="B223" s="34"/>
      <c r="C223" s="35"/>
      <c r="D223" s="215" t="s">
        <v>127</v>
      </c>
      <c r="E223" s="35"/>
      <c r="F223" s="216" t="s">
        <v>323</v>
      </c>
      <c r="G223" s="35"/>
      <c r="H223" s="35"/>
      <c r="I223" s="114"/>
      <c r="J223" s="35"/>
      <c r="K223" s="35"/>
      <c r="L223" s="38"/>
      <c r="M223" s="217"/>
      <c r="N223" s="21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127</v>
      </c>
      <c r="AU223" s="16" t="s">
        <v>80</v>
      </c>
    </row>
    <row r="224" spans="1:65" s="2" customFormat="1" ht="21.75" customHeight="1">
      <c r="A224" s="33"/>
      <c r="B224" s="34"/>
      <c r="C224" s="202" t="s">
        <v>324</v>
      </c>
      <c r="D224" s="202" t="s">
        <v>120</v>
      </c>
      <c r="E224" s="203" t="s">
        <v>325</v>
      </c>
      <c r="F224" s="204" t="s">
        <v>326</v>
      </c>
      <c r="G224" s="205" t="s">
        <v>263</v>
      </c>
      <c r="H224" s="206">
        <v>200</v>
      </c>
      <c r="I224" s="207"/>
      <c r="J224" s="208">
        <f>ROUND(I224*H224,2)</f>
        <v>0</v>
      </c>
      <c r="K224" s="204" t="s">
        <v>124</v>
      </c>
      <c r="L224" s="38"/>
      <c r="M224" s="209" t="s">
        <v>1</v>
      </c>
      <c r="N224" s="210" t="s">
        <v>38</v>
      </c>
      <c r="O224" s="70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292</v>
      </c>
      <c r="AT224" s="213" t="s">
        <v>120</v>
      </c>
      <c r="AU224" s="213" t="s">
        <v>80</v>
      </c>
      <c r="AY224" s="16" t="s">
        <v>117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80</v>
      </c>
      <c r="BK224" s="214">
        <f>ROUND(I224*H224,2)</f>
        <v>0</v>
      </c>
      <c r="BL224" s="16" t="s">
        <v>292</v>
      </c>
      <c r="BM224" s="213" t="s">
        <v>327</v>
      </c>
    </row>
    <row r="225" spans="1:47" s="2" customFormat="1" ht="58.5">
      <c r="A225" s="33"/>
      <c r="B225" s="34"/>
      <c r="C225" s="35"/>
      <c r="D225" s="215" t="s">
        <v>127</v>
      </c>
      <c r="E225" s="35"/>
      <c r="F225" s="216" t="s">
        <v>328</v>
      </c>
      <c r="G225" s="35"/>
      <c r="H225" s="35"/>
      <c r="I225" s="114"/>
      <c r="J225" s="35"/>
      <c r="K225" s="35"/>
      <c r="L225" s="38"/>
      <c r="M225" s="252"/>
      <c r="N225" s="253"/>
      <c r="O225" s="254"/>
      <c r="P225" s="254"/>
      <c r="Q225" s="254"/>
      <c r="R225" s="254"/>
      <c r="S225" s="254"/>
      <c r="T225" s="255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127</v>
      </c>
      <c r="AU225" s="16" t="s">
        <v>80</v>
      </c>
    </row>
    <row r="226" spans="1:47" s="2" customFormat="1" ht="6.95" customHeight="1">
      <c r="A226" s="33"/>
      <c r="B226" s="53"/>
      <c r="C226" s="54"/>
      <c r="D226" s="54"/>
      <c r="E226" s="54"/>
      <c r="F226" s="54"/>
      <c r="G226" s="54"/>
      <c r="H226" s="54"/>
      <c r="I226" s="151"/>
      <c r="J226" s="54"/>
      <c r="K226" s="54"/>
      <c r="L226" s="38"/>
      <c r="M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</row>
  </sheetData>
  <sheetProtection algorithmName="SHA-512" hashValue="ZGS3L/ymk5rrZaV85Pa7f8Kj59vyKown/vDT4CZIK8xWO8RcZr3ZrGiNU3N8QgtuwSX45Hkv03mrYpENx7PCuA==" saltValue="1FODjRFAe8czdNFuQIdYYxtop/L0zTohGwSCuNROgbTHYLXizuMSlhZCRLAGhGM7mJwNDJcYk78Qg33Emnv8qA==" spinCount="100000" sheet="1" objects="1" scenarios="1" formatColumns="0" formatRows="0" autoFilter="0"/>
  <autoFilter ref="C123:K225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3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59"/>
      <c r="M2" s="259"/>
      <c r="N2" s="259"/>
      <c r="O2" s="259"/>
      <c r="P2" s="259"/>
      <c r="Q2" s="259"/>
      <c r="R2" s="259"/>
      <c r="S2" s="259"/>
      <c r="T2" s="259"/>
      <c r="U2" s="259"/>
      <c r="V2" s="259"/>
      <c r="AT2" s="16" t="s">
        <v>85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82</v>
      </c>
    </row>
    <row r="4" spans="1:46" s="1" customFormat="1" ht="24.95" customHeight="1">
      <c r="B4" s="19"/>
      <c r="D4" s="111" t="s">
        <v>86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3" t="str">
        <f>'Rekapitulace stavby'!K6</f>
        <v>Oprava staničních kolejí v žst. Valašské Klobouky</v>
      </c>
      <c r="F7" s="304"/>
      <c r="G7" s="304"/>
      <c r="H7" s="304"/>
      <c r="I7" s="107"/>
      <c r="L7" s="19"/>
    </row>
    <row r="8" spans="1:46" s="2" customFormat="1" ht="12" customHeight="1">
      <c r="A8" s="33"/>
      <c r="B8" s="38"/>
      <c r="C8" s="33"/>
      <c r="D8" s="113" t="s">
        <v>87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5" t="s">
        <v>329</v>
      </c>
      <c r="F9" s="306"/>
      <c r="G9" s="306"/>
      <c r="H9" s="306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>
        <f>'Rekapitulace stavby'!AN8</f>
        <v>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23</v>
      </c>
      <c r="E14" s="33"/>
      <c r="F14" s="33"/>
      <c r="G14" s="33"/>
      <c r="H14" s="33"/>
      <c r="I14" s="116" t="s">
        <v>24</v>
      </c>
      <c r="J14" s="115" t="str">
        <f>IF('Rekapitulace stavby'!AN10="","",'Rekapitulace stavby'!AN10)</f>
        <v/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tr">
        <f>IF('Rekapitulace stavby'!E11="","",'Rekapitulace stavby'!E11)</f>
        <v xml:space="preserve"> </v>
      </c>
      <c r="F15" s="33"/>
      <c r="G15" s="33"/>
      <c r="H15" s="33"/>
      <c r="I15" s="116" t="s">
        <v>26</v>
      </c>
      <c r="J15" s="115" t="str">
        <f>IF('Rekapitulace stavby'!AN11="","",'Rekapitulace stavby'!AN11)</f>
        <v/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27</v>
      </c>
      <c r="E17" s="33"/>
      <c r="F17" s="33"/>
      <c r="G17" s="33"/>
      <c r="H17" s="33"/>
      <c r="I17" s="116" t="s">
        <v>24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7" t="str">
        <f>'Rekapitulace stavby'!E14</f>
        <v>Vyplň údaj</v>
      </c>
      <c r="F18" s="308"/>
      <c r="G18" s="308"/>
      <c r="H18" s="308"/>
      <c r="I18" s="116" t="s">
        <v>26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29</v>
      </c>
      <c r="E20" s="33"/>
      <c r="F20" s="33"/>
      <c r="G20" s="33"/>
      <c r="H20" s="33"/>
      <c r="I20" s="116" t="s">
        <v>24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26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31</v>
      </c>
      <c r="E23" s="33"/>
      <c r="F23" s="33"/>
      <c r="G23" s="33"/>
      <c r="H23" s="33"/>
      <c r="I23" s="116" t="s">
        <v>24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26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32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09" t="s">
        <v>1</v>
      </c>
      <c r="F27" s="309"/>
      <c r="G27" s="309"/>
      <c r="H27" s="309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33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35</v>
      </c>
      <c r="G32" s="33"/>
      <c r="H32" s="33"/>
      <c r="I32" s="127" t="s">
        <v>34</v>
      </c>
      <c r="J32" s="126" t="s">
        <v>36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37</v>
      </c>
      <c r="E33" s="113" t="s">
        <v>38</v>
      </c>
      <c r="F33" s="129">
        <f>ROUND((SUM(BE117:BE132)),  2)</f>
        <v>0</v>
      </c>
      <c r="G33" s="33"/>
      <c r="H33" s="33"/>
      <c r="I33" s="130">
        <v>0.21</v>
      </c>
      <c r="J33" s="129">
        <f>ROUND(((SUM(BE117:BE132))*I33),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39</v>
      </c>
      <c r="F34" s="129">
        <f>ROUND((SUM(BF117:BF132)),  2)</f>
        <v>0</v>
      </c>
      <c r="G34" s="33"/>
      <c r="H34" s="33"/>
      <c r="I34" s="130">
        <v>0.15</v>
      </c>
      <c r="J34" s="129">
        <f>ROUND(((SUM(BF117:BF132))*I34),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40</v>
      </c>
      <c r="F35" s="129">
        <f>ROUND((SUM(BG117:BG132)),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41</v>
      </c>
      <c r="F36" s="129">
        <f>ROUND((SUM(BH117:BH132)),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42</v>
      </c>
      <c r="F37" s="129">
        <f>ROUND((SUM(BI117:BI132)),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43</v>
      </c>
      <c r="E39" s="133"/>
      <c r="F39" s="133"/>
      <c r="G39" s="134" t="s">
        <v>44</v>
      </c>
      <c r="H39" s="135" t="s">
        <v>45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46</v>
      </c>
      <c r="E50" s="140"/>
      <c r="F50" s="140"/>
      <c r="G50" s="139" t="s">
        <v>47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48</v>
      </c>
      <c r="E61" s="143"/>
      <c r="F61" s="144" t="s">
        <v>49</v>
      </c>
      <c r="G61" s="142" t="s">
        <v>48</v>
      </c>
      <c r="H61" s="143"/>
      <c r="I61" s="145"/>
      <c r="J61" s="146" t="s">
        <v>49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50</v>
      </c>
      <c r="E65" s="147"/>
      <c r="F65" s="147"/>
      <c r="G65" s="139" t="s">
        <v>51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48</v>
      </c>
      <c r="E76" s="143"/>
      <c r="F76" s="144" t="s">
        <v>49</v>
      </c>
      <c r="G76" s="142" t="s">
        <v>48</v>
      </c>
      <c r="H76" s="143"/>
      <c r="I76" s="145"/>
      <c r="J76" s="146" t="s">
        <v>49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89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1" t="str">
        <f>E7</f>
        <v>Oprava staničních kolejí v žst. Valašské Klobouky</v>
      </c>
      <c r="F85" s="302"/>
      <c r="G85" s="302"/>
      <c r="H85" s="302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87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70" t="str">
        <f>E9</f>
        <v>VON - Vedlejší a ostatní náklady</v>
      </c>
      <c r="F87" s="300"/>
      <c r="G87" s="300"/>
      <c r="H87" s="300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TO Horní Lideč</v>
      </c>
      <c r="G89" s="35"/>
      <c r="H89" s="35"/>
      <c r="I89" s="116" t="s">
        <v>22</v>
      </c>
      <c r="J89" s="65">
        <f>IF(J12="","",J12)</f>
        <v>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23</v>
      </c>
      <c r="D91" s="35"/>
      <c r="E91" s="35"/>
      <c r="F91" s="26" t="str">
        <f>E15</f>
        <v xml:space="preserve"> </v>
      </c>
      <c r="G91" s="35"/>
      <c r="H91" s="35"/>
      <c r="I91" s="116" t="s">
        <v>29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27</v>
      </c>
      <c r="D92" s="35"/>
      <c r="E92" s="35"/>
      <c r="F92" s="26" t="str">
        <f>IF(E18="","",E18)</f>
        <v>Vyplň údaj</v>
      </c>
      <c r="G92" s="35"/>
      <c r="H92" s="35"/>
      <c r="I92" s="116" t="s">
        <v>31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90</v>
      </c>
      <c r="D94" s="156"/>
      <c r="E94" s="156"/>
      <c r="F94" s="156"/>
      <c r="G94" s="156"/>
      <c r="H94" s="156"/>
      <c r="I94" s="157"/>
      <c r="J94" s="158" t="s">
        <v>91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92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93</v>
      </c>
    </row>
    <row r="97" spans="1:31" s="9" customFormat="1" ht="24.95" customHeight="1">
      <c r="B97" s="160"/>
      <c r="C97" s="161"/>
      <c r="D97" s="162" t="s">
        <v>330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102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1" t="str">
        <f>E7</f>
        <v>Oprava staničních kolejí v žst. Valašské Klobouky</v>
      </c>
      <c r="F107" s="302"/>
      <c r="G107" s="302"/>
      <c r="H107" s="302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87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70" t="str">
        <f>E9</f>
        <v>VON - Vedlejší a ostatní náklady</v>
      </c>
      <c r="F109" s="300"/>
      <c r="G109" s="300"/>
      <c r="H109" s="300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TO Horní Lideč</v>
      </c>
      <c r="G111" s="35"/>
      <c r="H111" s="35"/>
      <c r="I111" s="116" t="s">
        <v>22</v>
      </c>
      <c r="J111" s="65">
        <f>IF(J12="","",J12)</f>
        <v>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23</v>
      </c>
      <c r="D113" s="35"/>
      <c r="E113" s="35"/>
      <c r="F113" s="26" t="str">
        <f>E15</f>
        <v xml:space="preserve"> </v>
      </c>
      <c r="G113" s="35"/>
      <c r="H113" s="35"/>
      <c r="I113" s="116" t="s">
        <v>29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27</v>
      </c>
      <c r="D114" s="35"/>
      <c r="E114" s="35"/>
      <c r="F114" s="26" t="str">
        <f>IF(E18="","",E18)</f>
        <v>Vyplň údaj</v>
      </c>
      <c r="G114" s="35"/>
      <c r="H114" s="35"/>
      <c r="I114" s="116" t="s">
        <v>31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103</v>
      </c>
      <c r="D116" s="177" t="s">
        <v>58</v>
      </c>
      <c r="E116" s="177" t="s">
        <v>54</v>
      </c>
      <c r="F116" s="177" t="s">
        <v>55</v>
      </c>
      <c r="G116" s="177" t="s">
        <v>104</v>
      </c>
      <c r="H116" s="177" t="s">
        <v>105</v>
      </c>
      <c r="I116" s="178" t="s">
        <v>106</v>
      </c>
      <c r="J116" s="177" t="s">
        <v>91</v>
      </c>
      <c r="K116" s="179" t="s">
        <v>107</v>
      </c>
      <c r="L116" s="180"/>
      <c r="M116" s="74" t="s">
        <v>1</v>
      </c>
      <c r="N116" s="75" t="s">
        <v>37</v>
      </c>
      <c r="O116" s="75" t="s">
        <v>108</v>
      </c>
      <c r="P116" s="75" t="s">
        <v>109</v>
      </c>
      <c r="Q116" s="75" t="s">
        <v>110</v>
      </c>
      <c r="R116" s="75" t="s">
        <v>111</v>
      </c>
      <c r="S116" s="75" t="s">
        <v>112</v>
      </c>
      <c r="T116" s="76" t="s">
        <v>113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114</v>
      </c>
      <c r="D117" s="35"/>
      <c r="E117" s="35"/>
      <c r="F117" s="35"/>
      <c r="G117" s="35"/>
      <c r="H117" s="35"/>
      <c r="I117" s="114"/>
      <c r="J117" s="181">
        <f>BK117</f>
        <v>0</v>
      </c>
      <c r="K117" s="35"/>
      <c r="L117" s="38"/>
      <c r="M117" s="77"/>
      <c r="N117" s="182"/>
      <c r="O117" s="78"/>
      <c r="P117" s="183">
        <f>P118</f>
        <v>0</v>
      </c>
      <c r="Q117" s="78"/>
      <c r="R117" s="183">
        <f>R118</f>
        <v>0</v>
      </c>
      <c r="S117" s="78"/>
      <c r="T117" s="18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72</v>
      </c>
      <c r="AU117" s="16" t="s">
        <v>93</v>
      </c>
      <c r="BK117" s="185">
        <f>BK118</f>
        <v>0</v>
      </c>
    </row>
    <row r="118" spans="1:65" s="12" customFormat="1" ht="25.9" customHeight="1">
      <c r="B118" s="186"/>
      <c r="C118" s="187"/>
      <c r="D118" s="188" t="s">
        <v>72</v>
      </c>
      <c r="E118" s="189" t="s">
        <v>331</v>
      </c>
      <c r="F118" s="189" t="s">
        <v>332</v>
      </c>
      <c r="G118" s="187"/>
      <c r="H118" s="187"/>
      <c r="I118" s="190"/>
      <c r="J118" s="191">
        <f>BK118</f>
        <v>0</v>
      </c>
      <c r="K118" s="187"/>
      <c r="L118" s="192"/>
      <c r="M118" s="193"/>
      <c r="N118" s="194"/>
      <c r="O118" s="194"/>
      <c r="P118" s="195">
        <f>SUM(P119:P132)</f>
        <v>0</v>
      </c>
      <c r="Q118" s="194"/>
      <c r="R118" s="195">
        <f>SUM(R119:R132)</f>
        <v>0</v>
      </c>
      <c r="S118" s="194"/>
      <c r="T118" s="196">
        <f>SUM(T119:T132)</f>
        <v>0</v>
      </c>
      <c r="AR118" s="197" t="s">
        <v>118</v>
      </c>
      <c r="AT118" s="198" t="s">
        <v>72</v>
      </c>
      <c r="AU118" s="198" t="s">
        <v>73</v>
      </c>
      <c r="AY118" s="197" t="s">
        <v>117</v>
      </c>
      <c r="BK118" s="199">
        <f>SUM(BK119:BK132)</f>
        <v>0</v>
      </c>
    </row>
    <row r="119" spans="1:65" s="2" customFormat="1" ht="21.75" customHeight="1">
      <c r="A119" s="33"/>
      <c r="B119" s="34"/>
      <c r="C119" s="202" t="s">
        <v>80</v>
      </c>
      <c r="D119" s="202" t="s">
        <v>120</v>
      </c>
      <c r="E119" s="203" t="s">
        <v>333</v>
      </c>
      <c r="F119" s="204" t="s">
        <v>334</v>
      </c>
      <c r="G119" s="205" t="s">
        <v>131</v>
      </c>
      <c r="H119" s="206">
        <v>1</v>
      </c>
      <c r="I119" s="207"/>
      <c r="J119" s="208">
        <f>ROUND(I119*H119,2)</f>
        <v>0</v>
      </c>
      <c r="K119" s="204" t="s">
        <v>124</v>
      </c>
      <c r="L119" s="38"/>
      <c r="M119" s="209" t="s">
        <v>1</v>
      </c>
      <c r="N119" s="210" t="s">
        <v>38</v>
      </c>
      <c r="O119" s="70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3" t="s">
        <v>125</v>
      </c>
      <c r="AT119" s="213" t="s">
        <v>120</v>
      </c>
      <c r="AU119" s="213" t="s">
        <v>80</v>
      </c>
      <c r="AY119" s="16" t="s">
        <v>117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80</v>
      </c>
      <c r="BK119" s="214">
        <f>ROUND(I119*H119,2)</f>
        <v>0</v>
      </c>
      <c r="BL119" s="16" t="s">
        <v>125</v>
      </c>
      <c r="BM119" s="213" t="s">
        <v>335</v>
      </c>
    </row>
    <row r="120" spans="1:65" s="2" customFormat="1" ht="48.75">
      <c r="A120" s="33"/>
      <c r="B120" s="34"/>
      <c r="C120" s="35"/>
      <c r="D120" s="215" t="s">
        <v>127</v>
      </c>
      <c r="E120" s="35"/>
      <c r="F120" s="216" t="s">
        <v>336</v>
      </c>
      <c r="G120" s="35"/>
      <c r="H120" s="35"/>
      <c r="I120" s="114"/>
      <c r="J120" s="35"/>
      <c r="K120" s="35"/>
      <c r="L120" s="38"/>
      <c r="M120" s="217"/>
      <c r="N120" s="218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127</v>
      </c>
      <c r="AU120" s="16" t="s">
        <v>80</v>
      </c>
    </row>
    <row r="121" spans="1:65" s="2" customFormat="1" ht="21.75" customHeight="1">
      <c r="A121" s="33"/>
      <c r="B121" s="34"/>
      <c r="C121" s="202" t="s">
        <v>82</v>
      </c>
      <c r="D121" s="202" t="s">
        <v>120</v>
      </c>
      <c r="E121" s="203" t="s">
        <v>337</v>
      </c>
      <c r="F121" s="204" t="s">
        <v>338</v>
      </c>
      <c r="G121" s="205" t="s">
        <v>197</v>
      </c>
      <c r="H121" s="206">
        <v>2.5</v>
      </c>
      <c r="I121" s="207"/>
      <c r="J121" s="208">
        <f>ROUND(I121*H121,2)</f>
        <v>0</v>
      </c>
      <c r="K121" s="204" t="s">
        <v>124</v>
      </c>
      <c r="L121" s="38"/>
      <c r="M121" s="209" t="s">
        <v>1</v>
      </c>
      <c r="N121" s="210" t="s">
        <v>38</v>
      </c>
      <c r="O121" s="70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3" t="s">
        <v>125</v>
      </c>
      <c r="AT121" s="213" t="s">
        <v>120</v>
      </c>
      <c r="AU121" s="213" t="s">
        <v>80</v>
      </c>
      <c r="AY121" s="16" t="s">
        <v>117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80</v>
      </c>
      <c r="BK121" s="214">
        <f>ROUND(I121*H121,2)</f>
        <v>0</v>
      </c>
      <c r="BL121" s="16" t="s">
        <v>125</v>
      </c>
      <c r="BM121" s="213" t="s">
        <v>339</v>
      </c>
    </row>
    <row r="122" spans="1:65" s="2" customFormat="1" ht="68.25">
      <c r="A122" s="33"/>
      <c r="B122" s="34"/>
      <c r="C122" s="35"/>
      <c r="D122" s="215" t="s">
        <v>127</v>
      </c>
      <c r="E122" s="35"/>
      <c r="F122" s="216" t="s">
        <v>340</v>
      </c>
      <c r="G122" s="35"/>
      <c r="H122" s="35"/>
      <c r="I122" s="114"/>
      <c r="J122" s="35"/>
      <c r="K122" s="35"/>
      <c r="L122" s="38"/>
      <c r="M122" s="217"/>
      <c r="N122" s="218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127</v>
      </c>
      <c r="AU122" s="16" t="s">
        <v>80</v>
      </c>
    </row>
    <row r="123" spans="1:65" s="2" customFormat="1" ht="21.75" customHeight="1">
      <c r="A123" s="33"/>
      <c r="B123" s="34"/>
      <c r="C123" s="202" t="s">
        <v>136</v>
      </c>
      <c r="D123" s="202" t="s">
        <v>120</v>
      </c>
      <c r="E123" s="203" t="s">
        <v>341</v>
      </c>
      <c r="F123" s="204" t="s">
        <v>342</v>
      </c>
      <c r="G123" s="205" t="s">
        <v>343</v>
      </c>
      <c r="H123" s="256"/>
      <c r="I123" s="207"/>
      <c r="J123" s="208">
        <f>ROUND(I123*H123,2)</f>
        <v>0</v>
      </c>
      <c r="K123" s="204" t="s">
        <v>124</v>
      </c>
      <c r="L123" s="38"/>
      <c r="M123" s="209" t="s">
        <v>1</v>
      </c>
      <c r="N123" s="210" t="s">
        <v>38</v>
      </c>
      <c r="O123" s="70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3" t="s">
        <v>125</v>
      </c>
      <c r="AT123" s="213" t="s">
        <v>120</v>
      </c>
      <c r="AU123" s="213" t="s">
        <v>80</v>
      </c>
      <c r="AY123" s="16" t="s">
        <v>117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80</v>
      </c>
      <c r="BK123" s="214">
        <f>ROUND(I123*H123,2)</f>
        <v>0</v>
      </c>
      <c r="BL123" s="16" t="s">
        <v>125</v>
      </c>
      <c r="BM123" s="213" t="s">
        <v>344</v>
      </c>
    </row>
    <row r="124" spans="1:65" s="2" customFormat="1" ht="48.75">
      <c r="A124" s="33"/>
      <c r="B124" s="34"/>
      <c r="C124" s="35"/>
      <c r="D124" s="215" t="s">
        <v>127</v>
      </c>
      <c r="E124" s="35"/>
      <c r="F124" s="216" t="s">
        <v>345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127</v>
      </c>
      <c r="AU124" s="16" t="s">
        <v>80</v>
      </c>
    </row>
    <row r="125" spans="1:65" s="2" customFormat="1" ht="19.5">
      <c r="A125" s="33"/>
      <c r="B125" s="34"/>
      <c r="C125" s="35"/>
      <c r="D125" s="215" t="s">
        <v>134</v>
      </c>
      <c r="E125" s="35"/>
      <c r="F125" s="219" t="s">
        <v>346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134</v>
      </c>
      <c r="AU125" s="16" t="s">
        <v>80</v>
      </c>
    </row>
    <row r="126" spans="1:65" s="2" customFormat="1" ht="33" customHeight="1">
      <c r="A126" s="33"/>
      <c r="B126" s="34"/>
      <c r="C126" s="202" t="s">
        <v>125</v>
      </c>
      <c r="D126" s="202" t="s">
        <v>120</v>
      </c>
      <c r="E126" s="203" t="s">
        <v>347</v>
      </c>
      <c r="F126" s="204" t="s">
        <v>348</v>
      </c>
      <c r="G126" s="205" t="s">
        <v>197</v>
      </c>
      <c r="H126" s="206">
        <v>2.5</v>
      </c>
      <c r="I126" s="207"/>
      <c r="J126" s="208">
        <f>ROUND(I126*H126,2)</f>
        <v>0</v>
      </c>
      <c r="K126" s="204" t="s">
        <v>124</v>
      </c>
      <c r="L126" s="38"/>
      <c r="M126" s="209" t="s">
        <v>1</v>
      </c>
      <c r="N126" s="210" t="s">
        <v>38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125</v>
      </c>
      <c r="AT126" s="213" t="s">
        <v>120</v>
      </c>
      <c r="AU126" s="213" t="s">
        <v>80</v>
      </c>
      <c r="AY126" s="16" t="s">
        <v>117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80</v>
      </c>
      <c r="BK126" s="214">
        <f>ROUND(I126*H126,2)</f>
        <v>0</v>
      </c>
      <c r="BL126" s="16" t="s">
        <v>125</v>
      </c>
      <c r="BM126" s="213" t="s">
        <v>349</v>
      </c>
    </row>
    <row r="127" spans="1:65" s="2" customFormat="1" ht="58.5">
      <c r="A127" s="33"/>
      <c r="B127" s="34"/>
      <c r="C127" s="35"/>
      <c r="D127" s="215" t="s">
        <v>127</v>
      </c>
      <c r="E127" s="35"/>
      <c r="F127" s="216" t="s">
        <v>350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127</v>
      </c>
      <c r="AU127" s="16" t="s">
        <v>80</v>
      </c>
    </row>
    <row r="128" spans="1:65" s="2" customFormat="1" ht="21.75" customHeight="1">
      <c r="A128" s="33"/>
      <c r="B128" s="34"/>
      <c r="C128" s="202" t="s">
        <v>118</v>
      </c>
      <c r="D128" s="202" t="s">
        <v>120</v>
      </c>
      <c r="E128" s="203" t="s">
        <v>351</v>
      </c>
      <c r="F128" s="204" t="s">
        <v>352</v>
      </c>
      <c r="G128" s="205" t="s">
        <v>229</v>
      </c>
      <c r="H128" s="206">
        <v>200</v>
      </c>
      <c r="I128" s="207"/>
      <c r="J128" s="208">
        <f>ROUND(I128*H128,2)</f>
        <v>0</v>
      </c>
      <c r="K128" s="204" t="s">
        <v>124</v>
      </c>
      <c r="L128" s="38"/>
      <c r="M128" s="209" t="s">
        <v>1</v>
      </c>
      <c r="N128" s="210" t="s">
        <v>38</v>
      </c>
      <c r="O128" s="70"/>
      <c r="P128" s="211">
        <f>O128*H128</f>
        <v>0</v>
      </c>
      <c r="Q128" s="211">
        <v>0</v>
      </c>
      <c r="R128" s="211">
        <f>Q128*H128</f>
        <v>0</v>
      </c>
      <c r="S128" s="211">
        <v>0</v>
      </c>
      <c r="T128" s="212">
        <f>S128*H128</f>
        <v>0</v>
      </c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R128" s="213" t="s">
        <v>125</v>
      </c>
      <c r="AT128" s="213" t="s">
        <v>120</v>
      </c>
      <c r="AU128" s="213" t="s">
        <v>80</v>
      </c>
      <c r="AY128" s="16" t="s">
        <v>117</v>
      </c>
      <c r="BE128" s="214">
        <f>IF(N128="základní",J128,0)</f>
        <v>0</v>
      </c>
      <c r="BF128" s="214">
        <f>IF(N128="snížená",J128,0)</f>
        <v>0</v>
      </c>
      <c r="BG128" s="214">
        <f>IF(N128="zákl. přenesená",J128,0)</f>
        <v>0</v>
      </c>
      <c r="BH128" s="214">
        <f>IF(N128="sníž. přenesená",J128,0)</f>
        <v>0</v>
      </c>
      <c r="BI128" s="214">
        <f>IF(N128="nulová",J128,0)</f>
        <v>0</v>
      </c>
      <c r="BJ128" s="16" t="s">
        <v>80</v>
      </c>
      <c r="BK128" s="214">
        <f>ROUND(I128*H128,2)</f>
        <v>0</v>
      </c>
      <c r="BL128" s="16" t="s">
        <v>125</v>
      </c>
      <c r="BM128" s="213" t="s">
        <v>353</v>
      </c>
    </row>
    <row r="129" spans="1:65" s="2" customFormat="1" ht="58.5">
      <c r="A129" s="33"/>
      <c r="B129" s="34"/>
      <c r="C129" s="35"/>
      <c r="D129" s="215" t="s">
        <v>127</v>
      </c>
      <c r="E129" s="35"/>
      <c r="F129" s="216" t="s">
        <v>354</v>
      </c>
      <c r="G129" s="35"/>
      <c r="H129" s="35"/>
      <c r="I129" s="114"/>
      <c r="J129" s="35"/>
      <c r="K129" s="35"/>
      <c r="L129" s="38"/>
      <c r="M129" s="217"/>
      <c r="N129" s="218"/>
      <c r="O129" s="70"/>
      <c r="P129" s="70"/>
      <c r="Q129" s="70"/>
      <c r="R129" s="70"/>
      <c r="S129" s="70"/>
      <c r="T129" s="71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T129" s="16" t="s">
        <v>127</v>
      </c>
      <c r="AU129" s="16" t="s">
        <v>80</v>
      </c>
    </row>
    <row r="130" spans="1:65" s="2" customFormat="1" ht="33" customHeight="1">
      <c r="A130" s="33"/>
      <c r="B130" s="34"/>
      <c r="C130" s="202" t="s">
        <v>150</v>
      </c>
      <c r="D130" s="202" t="s">
        <v>120</v>
      </c>
      <c r="E130" s="203" t="s">
        <v>355</v>
      </c>
      <c r="F130" s="204" t="s">
        <v>356</v>
      </c>
      <c r="G130" s="205" t="s">
        <v>357</v>
      </c>
      <c r="H130" s="206">
        <v>100</v>
      </c>
      <c r="I130" s="207"/>
      <c r="J130" s="208">
        <f>ROUND(I130*H130,2)</f>
        <v>0</v>
      </c>
      <c r="K130" s="204" t="s">
        <v>124</v>
      </c>
      <c r="L130" s="38"/>
      <c r="M130" s="209" t="s">
        <v>1</v>
      </c>
      <c r="N130" s="210" t="s">
        <v>38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125</v>
      </c>
      <c r="AT130" s="213" t="s">
        <v>120</v>
      </c>
      <c r="AU130" s="213" t="s">
        <v>80</v>
      </c>
      <c r="AY130" s="16" t="s">
        <v>117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80</v>
      </c>
      <c r="BK130" s="214">
        <f>ROUND(I130*H130,2)</f>
        <v>0</v>
      </c>
      <c r="BL130" s="16" t="s">
        <v>125</v>
      </c>
      <c r="BM130" s="213" t="s">
        <v>358</v>
      </c>
    </row>
    <row r="131" spans="1:65" s="2" customFormat="1" ht="19.5">
      <c r="A131" s="33"/>
      <c r="B131" s="34"/>
      <c r="C131" s="35"/>
      <c r="D131" s="215" t="s">
        <v>127</v>
      </c>
      <c r="E131" s="35"/>
      <c r="F131" s="216" t="s">
        <v>356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127</v>
      </c>
      <c r="AU131" s="16" t="s">
        <v>80</v>
      </c>
    </row>
    <row r="132" spans="1:65" s="2" customFormat="1" ht="19.5">
      <c r="A132" s="33"/>
      <c r="B132" s="34"/>
      <c r="C132" s="35"/>
      <c r="D132" s="215" t="s">
        <v>134</v>
      </c>
      <c r="E132" s="35"/>
      <c r="F132" s="219" t="s">
        <v>359</v>
      </c>
      <c r="G132" s="35"/>
      <c r="H132" s="35"/>
      <c r="I132" s="114"/>
      <c r="J132" s="35"/>
      <c r="K132" s="35"/>
      <c r="L132" s="38"/>
      <c r="M132" s="252"/>
      <c r="N132" s="253"/>
      <c r="O132" s="254"/>
      <c r="P132" s="254"/>
      <c r="Q132" s="254"/>
      <c r="R132" s="254"/>
      <c r="S132" s="254"/>
      <c r="T132" s="255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134</v>
      </c>
      <c r="AU132" s="16" t="s">
        <v>80</v>
      </c>
    </row>
    <row r="133" spans="1:65" s="2" customFormat="1" ht="6.95" customHeight="1">
      <c r="A133" s="33"/>
      <c r="B133" s="53"/>
      <c r="C133" s="54"/>
      <c r="D133" s="54"/>
      <c r="E133" s="54"/>
      <c r="F133" s="54"/>
      <c r="G133" s="54"/>
      <c r="H133" s="54"/>
      <c r="I133" s="151"/>
      <c r="J133" s="54"/>
      <c r="K133" s="54"/>
      <c r="L133" s="38"/>
      <c r="M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</row>
  </sheetData>
  <sheetProtection algorithmName="SHA-512" hashValue="BRoylf8XogEWXHJRabyksE+/Ofvbr8Od81tSoGh377BmuJAT9Yr3jLJ+1wUL4rXTa/SU0QBH2Fz23eO/rZt19Q==" saltValue="RP8c8qqwBrqjAqhg+PQIolKm4ZQSm7iMZYLuTpj3DWXowIDdRf4lMa5r9lEtg21zJv1kitP0Lzah8ZhZTgQCPQ==" spinCount="100000" sheet="1" objects="1" scenarios="1" formatColumns="0" formatRows="0" autoFilter="0"/>
  <autoFilter ref="C116:K132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SO-01 - Oprava staničních...</vt:lpstr>
      <vt:lpstr>VON - Vedlejší a ostatní ...</vt:lpstr>
      <vt:lpstr>'Rekapitulace stavby'!Názvy_tisku</vt:lpstr>
      <vt:lpstr>'SO-01 - Oprava staničních...'!Názvy_tisku</vt:lpstr>
      <vt:lpstr>'VON - Vedlejší a ostatní ...'!Názvy_tisku</vt:lpstr>
      <vt:lpstr>'Rekapitulace stavby'!Oblast_tisku</vt:lpstr>
      <vt:lpstr>'SO-01 - Oprava staničních...'!Oblast_tisku</vt:lpstr>
      <vt:lpstr>'VON - Vedlejší a ostatní 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Bětík Václav, Ing.</dc:creator>
  <cp:lastModifiedBy>Duda Vlastimil, Ing.</cp:lastModifiedBy>
  <dcterms:created xsi:type="dcterms:W3CDTF">2020-05-05T11:43:05Z</dcterms:created>
  <dcterms:modified xsi:type="dcterms:W3CDTF">2020-05-11T10:14:51Z</dcterms:modified>
</cp:coreProperties>
</file>